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fileSharing readOnlyRecommended="1"/>
  <workbookPr defaultThemeVersion="124226"/>
  <mc:AlternateContent xmlns:mc="http://schemas.openxmlformats.org/markup-compatibility/2006">
    <mc:Choice Requires="x15">
      <x15ac:absPath xmlns:x15ac="http://schemas.microsoft.com/office/spreadsheetml/2010/11/ac" url="C:\Users\Cristhian Villalobos\Desktop\RESPUESTA SOLICITUD DE INFORMACIÓN PROYECTOS DE MEJORAMIENTO DE VÍAS TERCIARIAS\"/>
    </mc:Choice>
  </mc:AlternateContent>
  <xr:revisionPtr revIDLastSave="0" documentId="8_{DF8DB7F7-8666-4794-9136-5E07FAAAC0F5}" xr6:coauthVersionLast="46" xr6:coauthVersionMax="46" xr10:uidLastSave="{00000000-0000-0000-0000-000000000000}"/>
  <workbookProtection workbookAlgorithmName="SHA-512" workbookHashValue="LMaRDVKcQPqUmxAFuVwuvOojCbj7glTfA8zPHgH4gbuhnsL7lgcI7XBbZ0qVr41ttBOaw8P2iyV9XS9n8fmYPA==" workbookSaltValue="55bRp3xG0BjnFgicOwXqWA==" workbookSpinCount="100000" lockStructure="1"/>
  <bookViews>
    <workbookView xWindow="-120" yWindow="-120" windowWidth="20730" windowHeight="11160" tabRatio="763" firstSheet="1" activeTab="2" xr2:uid="{00000000-000D-0000-FFFF-FFFF00000000}"/>
  </bookViews>
  <sheets>
    <sheet name="CODIGOS FUT" sheetId="16" state="hidden" r:id="rId1"/>
    <sheet name="Eje I-Calidad de vida" sheetId="5" r:id="rId2"/>
    <sheet name="Eje II-Desarrollo Social" sheetId="6" r:id="rId3"/>
    <sheet name="Eje III-Revolución Productiva" sheetId="7" r:id="rId4"/>
    <sheet name="Eje IV-Sostenibilidad Ambiental" sheetId="8" r:id="rId5"/>
    <sheet name="Eje V-Seguridad Convivencia" sheetId="9" r:id="rId6"/>
    <sheet name="PPAI " sheetId="11" state="hidden" r:id="rId7"/>
    <sheet name="Resumen financiero PI" sheetId="10" r:id="rId8"/>
    <sheet name="Códigos FUT" sheetId="15" r:id="rId9"/>
    <sheet name="Consideraciones Formulación PI" sheetId="24" r:id="rId10"/>
  </sheets>
  <definedNames>
    <definedName name="_xlnm._FilterDatabase" localSheetId="1" hidden="1">'Eje I-Calidad de vida'!$A$8:$AX$76</definedName>
    <definedName name="_xlnm._FilterDatabase" localSheetId="2" hidden="1">'Eje II-Desarrollo Social'!$A$8:$DG$163</definedName>
    <definedName name="_xlnm._FilterDatabase" localSheetId="3" hidden="1">'Eje III-Revolución Productiva'!$A$8:$DV$168</definedName>
    <definedName name="_xlnm._FilterDatabase" localSheetId="4" hidden="1">'Eje IV-Sostenibilidad Ambiental'!$A$8:$DP$8</definedName>
    <definedName name="_xlnm._FilterDatabase" localSheetId="5" hidden="1">'Eje V-Seguridad Convivencia'!$A$8:$DR$150</definedName>
    <definedName name="_xlnm.Print_Area" localSheetId="8">'Códigos FUT'!$A$2:$E$47</definedName>
    <definedName name="_xlnm.Print_Area" localSheetId="6">'PPAI '!$A$1:$AD$65</definedName>
  </definedNames>
  <calcPr calcId="181029"/>
</workbook>
</file>

<file path=xl/calcChain.xml><?xml version="1.0" encoding="utf-8"?>
<calcChain xmlns="http://schemas.openxmlformats.org/spreadsheetml/2006/main">
  <c r="AH73" i="5" l="1"/>
  <c r="AN41" i="7" l="1"/>
  <c r="AT41" i="7"/>
  <c r="AH41" i="7"/>
  <c r="AB41" i="7"/>
  <c r="AU41" i="7" l="1"/>
  <c r="AU150" i="9" l="1"/>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Y126" i="9"/>
  <c r="AT126" i="9"/>
  <c r="AS126" i="9"/>
  <c r="AR126" i="9"/>
  <c r="AQ126" i="9"/>
  <c r="AP126" i="9"/>
  <c r="AO126" i="9"/>
  <c r="AN126" i="9"/>
  <c r="AM126" i="9"/>
  <c r="AL126" i="9"/>
  <c r="AK126" i="9"/>
  <c r="AJ126" i="9"/>
  <c r="AI126" i="9"/>
  <c r="AH126" i="9"/>
  <c r="AG126" i="9"/>
  <c r="AF126" i="9"/>
  <c r="AE126" i="9"/>
  <c r="AD126" i="9"/>
  <c r="AC126" i="9"/>
  <c r="AB126" i="9"/>
  <c r="AA126" i="9"/>
  <c r="Z126" i="9"/>
  <c r="X126" i="9"/>
  <c r="W126" i="9"/>
  <c r="AU107" i="9"/>
  <c r="AT107" i="9"/>
  <c r="AS107" i="9"/>
  <c r="AR107" i="9"/>
  <c r="AQ107" i="9"/>
  <c r="AP107" i="9"/>
  <c r="AO107" i="9"/>
  <c r="AN107" i="9"/>
  <c r="AM107" i="9"/>
  <c r="AL107" i="9"/>
  <c r="AK107" i="9"/>
  <c r="AJ107" i="9"/>
  <c r="AI107" i="9"/>
  <c r="AH107" i="9"/>
  <c r="AG107" i="9"/>
  <c r="AF107" i="9"/>
  <c r="AE107" i="9"/>
  <c r="AD107" i="9"/>
  <c r="AC107" i="9"/>
  <c r="AB107" i="9"/>
  <c r="AA107" i="9"/>
  <c r="Z107" i="9"/>
  <c r="Y107" i="9"/>
  <c r="X107" i="9"/>
  <c r="W107" i="9"/>
  <c r="AS97" i="9"/>
  <c r="AR97" i="9"/>
  <c r="AQ97" i="9"/>
  <c r="AP97" i="9"/>
  <c r="AO97" i="9"/>
  <c r="AG97" i="9"/>
  <c r="AF97" i="9"/>
  <c r="AE97" i="9"/>
  <c r="AD97" i="9"/>
  <c r="AC97" i="9"/>
  <c r="AM97" i="9"/>
  <c r="AL97" i="9"/>
  <c r="AK97" i="9"/>
  <c r="AJ97" i="9"/>
  <c r="AI97" i="9"/>
  <c r="AA97" i="9"/>
  <c r="Z97" i="9"/>
  <c r="Y97" i="9"/>
  <c r="X97" i="9"/>
  <c r="W97" i="9"/>
  <c r="AU77" i="9"/>
  <c r="AT77" i="9"/>
  <c r="AS77" i="9"/>
  <c r="AR77" i="9"/>
  <c r="AQ77" i="9"/>
  <c r="AP77" i="9"/>
  <c r="AO77" i="9"/>
  <c r="AN77" i="9"/>
  <c r="AM77" i="9"/>
  <c r="AL77" i="9"/>
  <c r="AK77" i="9"/>
  <c r="AJ77" i="9"/>
  <c r="AI77" i="9"/>
  <c r="AH77" i="9"/>
  <c r="AG77" i="9"/>
  <c r="AF77" i="9"/>
  <c r="AE77" i="9"/>
  <c r="AD77" i="9"/>
  <c r="AC77" i="9"/>
  <c r="AB77" i="9"/>
  <c r="AA77" i="9"/>
  <c r="Z77" i="9"/>
  <c r="Y77" i="9"/>
  <c r="X77" i="9"/>
  <c r="W77" i="9"/>
  <c r="AP61" i="9"/>
  <c r="Y61" i="9"/>
  <c r="AG65" i="9"/>
  <c r="AF65" i="9"/>
  <c r="AE65" i="9"/>
  <c r="AD65" i="9"/>
  <c r="AC65" i="9"/>
  <c r="AS65" i="9"/>
  <c r="AR65" i="9"/>
  <c r="AQ65" i="9"/>
  <c r="AP65" i="9"/>
  <c r="AO65" i="9"/>
  <c r="AM65" i="9"/>
  <c r="AL65" i="9"/>
  <c r="AK65" i="9"/>
  <c r="AJ65" i="9"/>
  <c r="AI65" i="9"/>
  <c r="AA65" i="9"/>
  <c r="Z65" i="9"/>
  <c r="Y65" i="9"/>
  <c r="X65" i="9"/>
  <c r="W65" i="9"/>
  <c r="AT61" i="9"/>
  <c r="AS61" i="9"/>
  <c r="AR61" i="9"/>
  <c r="AQ61" i="9"/>
  <c r="AO61" i="9"/>
  <c r="AN61" i="9"/>
  <c r="AM61" i="9"/>
  <c r="AL61" i="9"/>
  <c r="AK61" i="9"/>
  <c r="AJ61" i="9"/>
  <c r="AI61" i="9"/>
  <c r="AH61" i="9"/>
  <c r="AG61" i="9"/>
  <c r="AF61" i="9"/>
  <c r="AE61" i="9"/>
  <c r="AD61" i="9"/>
  <c r="AC61" i="9"/>
  <c r="AB61" i="9"/>
  <c r="AA61" i="9"/>
  <c r="Z61" i="9"/>
  <c r="X61" i="9"/>
  <c r="W61" i="9"/>
  <c r="AS49" i="9"/>
  <c r="AR49" i="9"/>
  <c r="AQ49" i="9"/>
  <c r="AP49" i="9"/>
  <c r="AO49" i="9"/>
  <c r="AM49" i="9"/>
  <c r="AL49" i="9"/>
  <c r="AK49" i="9"/>
  <c r="AJ49" i="9"/>
  <c r="AI49" i="9"/>
  <c r="AG49" i="9"/>
  <c r="AF49" i="9"/>
  <c r="AE49" i="9"/>
  <c r="AD49" i="9"/>
  <c r="AC49" i="9"/>
  <c r="AA49" i="9"/>
  <c r="Z49" i="9"/>
  <c r="Y49" i="9"/>
  <c r="X49" i="9"/>
  <c r="W49" i="9"/>
  <c r="AL41" i="9"/>
  <c r="AK41" i="9"/>
  <c r="AS41" i="9"/>
  <c r="AR41" i="9"/>
  <c r="AQ41" i="9"/>
  <c r="AP41" i="9"/>
  <c r="AO41" i="9"/>
  <c r="AM41" i="9"/>
  <c r="AJ41" i="9"/>
  <c r="AI41" i="9"/>
  <c r="AG41" i="9"/>
  <c r="AF41" i="9"/>
  <c r="AE41" i="9"/>
  <c r="AD41" i="9"/>
  <c r="AC41" i="9"/>
  <c r="AA41" i="9"/>
  <c r="Z41" i="9"/>
  <c r="Y41" i="9"/>
  <c r="X41" i="9"/>
  <c r="W41" i="9"/>
  <c r="AS36" i="8"/>
  <c r="AR36" i="8"/>
  <c r="AQ36" i="8"/>
  <c r="AP36" i="8"/>
  <c r="AO36" i="8"/>
  <c r="AM36" i="8"/>
  <c r="AL36" i="8"/>
  <c r="AK36" i="8"/>
  <c r="AJ36" i="8"/>
  <c r="AI36" i="8"/>
  <c r="AG36" i="8"/>
  <c r="AF36" i="8"/>
  <c r="AE36" i="8"/>
  <c r="AD36" i="8"/>
  <c r="AC36" i="8"/>
  <c r="AA36" i="8"/>
  <c r="Z36" i="8"/>
  <c r="Y36" i="8"/>
  <c r="X36" i="8"/>
  <c r="W36" i="8"/>
  <c r="AS23" i="8"/>
  <c r="AR23" i="8"/>
  <c r="AQ23" i="8"/>
  <c r="AP23" i="8"/>
  <c r="AO23" i="8"/>
  <c r="AG23" i="8"/>
  <c r="AF23" i="8"/>
  <c r="AE23" i="8"/>
  <c r="AD23" i="8"/>
  <c r="AC23" i="8"/>
  <c r="AM23" i="8"/>
  <c r="AL23" i="8"/>
  <c r="AK23" i="8"/>
  <c r="AJ23" i="8"/>
  <c r="AI23" i="8"/>
  <c r="AA23" i="8"/>
  <c r="Z23" i="8"/>
  <c r="Y23" i="8"/>
  <c r="X23" i="8"/>
  <c r="AB135" i="7"/>
  <c r="AR30" i="7"/>
  <c r="AO30" i="7"/>
  <c r="AL30" i="7"/>
  <c r="AI30" i="7"/>
  <c r="AF30" i="7"/>
  <c r="AC30" i="7"/>
  <c r="Z30" i="7"/>
  <c r="W30" i="7"/>
  <c r="AS46" i="7"/>
  <c r="AR46" i="7"/>
  <c r="AQ46" i="7"/>
  <c r="AP46" i="7"/>
  <c r="AO46" i="7"/>
  <c r="AM46" i="7"/>
  <c r="AL46" i="7"/>
  <c r="AK46" i="7"/>
  <c r="AJ46" i="7"/>
  <c r="AI46" i="7"/>
  <c r="AG46" i="7"/>
  <c r="AF46" i="7"/>
  <c r="AE46" i="7"/>
  <c r="AD46" i="7"/>
  <c r="AC46" i="7"/>
  <c r="AA46" i="7"/>
  <c r="Z46" i="7"/>
  <c r="X46" i="7"/>
  <c r="W46" i="7"/>
  <c r="AU53" i="7"/>
  <c r="AT53" i="7"/>
  <c r="AS53" i="7"/>
  <c r="AR53" i="7"/>
  <c r="AQ53" i="7"/>
  <c r="AP53" i="7"/>
  <c r="AO53" i="7"/>
  <c r="AN53" i="7"/>
  <c r="AM53" i="7"/>
  <c r="AL53" i="7"/>
  <c r="AK53" i="7"/>
  <c r="AJ53" i="7"/>
  <c r="AI53" i="7"/>
  <c r="AH53" i="7"/>
  <c r="AG53" i="7"/>
  <c r="AF53" i="7"/>
  <c r="AE53" i="7"/>
  <c r="AD53" i="7"/>
  <c r="AC53" i="7"/>
  <c r="AB53" i="7"/>
  <c r="AA53" i="7"/>
  <c r="Z53" i="7"/>
  <c r="Y53" i="7"/>
  <c r="X53" i="7"/>
  <c r="W53" i="7"/>
  <c r="AS60" i="7"/>
  <c r="AR60" i="7"/>
  <c r="AQ60" i="7"/>
  <c r="AP60" i="7"/>
  <c r="AO60" i="7"/>
  <c r="AM60" i="7"/>
  <c r="AL60" i="7"/>
  <c r="AK60" i="7"/>
  <c r="AJ60" i="7"/>
  <c r="AI60" i="7"/>
  <c r="AG60" i="7"/>
  <c r="AF60" i="7"/>
  <c r="AE60" i="7"/>
  <c r="AD60" i="7"/>
  <c r="AC60" i="7"/>
  <c r="AA60" i="7"/>
  <c r="Z60" i="7"/>
  <c r="Y60" i="7"/>
  <c r="X60" i="7"/>
  <c r="W60" i="7"/>
  <c r="AU72" i="7"/>
  <c r="AT72" i="7"/>
  <c r="AS72" i="7"/>
  <c r="AR72" i="7"/>
  <c r="AQ72" i="7"/>
  <c r="AP72" i="7"/>
  <c r="AO72" i="7"/>
  <c r="AN72" i="7"/>
  <c r="AM72" i="7"/>
  <c r="AL72" i="7"/>
  <c r="AK72" i="7"/>
  <c r="AJ72" i="7"/>
  <c r="AI72" i="7"/>
  <c r="AH72" i="7"/>
  <c r="AG72" i="7"/>
  <c r="AF72" i="7"/>
  <c r="AE72" i="7"/>
  <c r="AD72" i="7"/>
  <c r="AC72" i="7"/>
  <c r="AB72" i="7"/>
  <c r="AA72" i="7"/>
  <c r="Z72" i="7"/>
  <c r="Y72" i="7"/>
  <c r="X72" i="7"/>
  <c r="W72" i="7"/>
  <c r="AS97" i="7"/>
  <c r="AR97" i="7"/>
  <c r="AQ97" i="7"/>
  <c r="AP97" i="7"/>
  <c r="AO97" i="7"/>
  <c r="AM97" i="7"/>
  <c r="AL97" i="7"/>
  <c r="AK97" i="7"/>
  <c r="AJ97" i="7"/>
  <c r="AI97" i="7"/>
  <c r="AG97" i="7"/>
  <c r="AF97" i="7"/>
  <c r="AE97" i="7"/>
  <c r="AD97" i="7"/>
  <c r="AC97" i="7"/>
  <c r="AA97" i="7"/>
  <c r="Z97" i="7"/>
  <c r="Y97" i="7"/>
  <c r="X97" i="7"/>
  <c r="W97" i="7"/>
  <c r="AS104" i="7"/>
  <c r="AR104" i="7"/>
  <c r="AQ104" i="7"/>
  <c r="AP104" i="7"/>
  <c r="AO104" i="7"/>
  <c r="AM104" i="7"/>
  <c r="AL104" i="7"/>
  <c r="AK104" i="7"/>
  <c r="AJ104" i="7"/>
  <c r="AI104" i="7"/>
  <c r="AG104" i="7"/>
  <c r="AF104" i="7"/>
  <c r="AE104" i="7"/>
  <c r="AD104" i="7"/>
  <c r="AC104" i="7"/>
  <c r="AB104" i="7"/>
  <c r="AA104" i="7"/>
  <c r="Z104" i="7"/>
  <c r="Y104" i="7"/>
  <c r="X104" i="7"/>
  <c r="W104" i="7"/>
  <c r="AS137" i="7"/>
  <c r="AR137" i="7"/>
  <c r="AQ137" i="7"/>
  <c r="AP137" i="7"/>
  <c r="AO137" i="7"/>
  <c r="AM137" i="7"/>
  <c r="AL137" i="7"/>
  <c r="AK137" i="7"/>
  <c r="AI137" i="7"/>
  <c r="AG137" i="7"/>
  <c r="AF137" i="7"/>
  <c r="AE137" i="7"/>
  <c r="AD137" i="7"/>
  <c r="AC137" i="7"/>
  <c r="AA137" i="7"/>
  <c r="Z137" i="7"/>
  <c r="Y137" i="7"/>
  <c r="X137" i="7"/>
  <c r="W137" i="7"/>
  <c r="AS151" i="7"/>
  <c r="AR151" i="7"/>
  <c r="AQ151" i="7"/>
  <c r="AP151" i="7"/>
  <c r="AO151" i="7"/>
  <c r="AM151" i="7"/>
  <c r="AL151" i="7"/>
  <c r="AJ151" i="7"/>
  <c r="AI151" i="7"/>
  <c r="AG151" i="7"/>
  <c r="AF151" i="7"/>
  <c r="AE151" i="7"/>
  <c r="AD151" i="7"/>
  <c r="AC151" i="7"/>
  <c r="AA151" i="7"/>
  <c r="Z151" i="7"/>
  <c r="Y151" i="7"/>
  <c r="X151" i="7"/>
  <c r="W151" i="7"/>
  <c r="AS165" i="7"/>
  <c r="AR165" i="7"/>
  <c r="AQ165" i="7"/>
  <c r="AP165" i="7"/>
  <c r="AO165" i="7"/>
  <c r="AM165" i="7"/>
  <c r="AL165" i="7"/>
  <c r="AK165" i="7"/>
  <c r="AJ165" i="7"/>
  <c r="AI165" i="7"/>
  <c r="AG165" i="7"/>
  <c r="AF165" i="7"/>
  <c r="AE165" i="7"/>
  <c r="AD165" i="7"/>
  <c r="AC165" i="7"/>
  <c r="AA165" i="7"/>
  <c r="Z165" i="7"/>
  <c r="Y165" i="7"/>
  <c r="X165" i="7"/>
  <c r="W165" i="7"/>
  <c r="AE169" i="7"/>
  <c r="AU169" i="7"/>
  <c r="AT169" i="7"/>
  <c r="AS169" i="7"/>
  <c r="AR169" i="7"/>
  <c r="AQ169" i="7"/>
  <c r="AP169" i="7"/>
  <c r="AO169" i="7"/>
  <c r="AN169" i="7"/>
  <c r="AM169" i="7"/>
  <c r="AL169" i="7"/>
  <c r="AK169" i="7"/>
  <c r="AJ169" i="7"/>
  <c r="AI169" i="7"/>
  <c r="AH169" i="7"/>
  <c r="AG169" i="7"/>
  <c r="AF169" i="7"/>
  <c r="AD169" i="7"/>
  <c r="AC169" i="7"/>
  <c r="AB169" i="7"/>
  <c r="AA169" i="7"/>
  <c r="Z169" i="7"/>
  <c r="Y169" i="7"/>
  <c r="X169" i="7"/>
  <c r="W169" i="7"/>
  <c r="AU163" i="6"/>
  <c r="AT163" i="6"/>
  <c r="AS163" i="6"/>
  <c r="AR163" i="6"/>
  <c r="AQ163" i="6"/>
  <c r="AP163" i="6"/>
  <c r="AO163" i="6"/>
  <c r="AN163" i="6"/>
  <c r="AM163" i="6"/>
  <c r="AL163" i="6"/>
  <c r="AK163" i="6"/>
  <c r="AJ163" i="6"/>
  <c r="AI163" i="6"/>
  <c r="AH163" i="6"/>
  <c r="AG163" i="6"/>
  <c r="AF163" i="6"/>
  <c r="AE163" i="6"/>
  <c r="AD163" i="6"/>
  <c r="AC163" i="6"/>
  <c r="AB163" i="6"/>
  <c r="AA163" i="6"/>
  <c r="Z163" i="6"/>
  <c r="Y163" i="6"/>
  <c r="X163" i="6"/>
  <c r="W163" i="6"/>
  <c r="AU153" i="6"/>
  <c r="AT153" i="6"/>
  <c r="AS153" i="6"/>
  <c r="AR153" i="6"/>
  <c r="AQ153" i="6"/>
  <c r="AP153" i="6"/>
  <c r="AO153" i="6"/>
  <c r="AN153" i="6"/>
  <c r="AM153" i="6"/>
  <c r="AL153" i="6"/>
  <c r="AK153" i="6"/>
  <c r="AJ153" i="6"/>
  <c r="AI153" i="6"/>
  <c r="AH153" i="6"/>
  <c r="AG153" i="6"/>
  <c r="AF153" i="6"/>
  <c r="AE153" i="6"/>
  <c r="AD153" i="6"/>
  <c r="AC153" i="6"/>
  <c r="AB153" i="6"/>
  <c r="AA153" i="6"/>
  <c r="Z153" i="6"/>
  <c r="Y153" i="6"/>
  <c r="X153" i="6"/>
  <c r="W153"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AU129" i="6"/>
  <c r="AT129" i="6"/>
  <c r="AS129" i="6"/>
  <c r="AR129" i="6"/>
  <c r="AQ129" i="6"/>
  <c r="AP129" i="6"/>
  <c r="AO129" i="6"/>
  <c r="AN129" i="6"/>
  <c r="AM129" i="6"/>
  <c r="AL129" i="6"/>
  <c r="AK129" i="6"/>
  <c r="AJ129" i="6"/>
  <c r="AI129" i="6"/>
  <c r="AH129" i="6"/>
  <c r="AG129" i="6"/>
  <c r="AF129" i="6"/>
  <c r="AE129" i="6"/>
  <c r="AD129" i="6"/>
  <c r="AC129" i="6"/>
  <c r="AS119" i="6"/>
  <c r="AR119" i="6"/>
  <c r="AQ119" i="6"/>
  <c r="AP119" i="6"/>
  <c r="AO119" i="6"/>
  <c r="AM119" i="6"/>
  <c r="AL119" i="6"/>
  <c r="AK119" i="6"/>
  <c r="AJ119" i="6"/>
  <c r="AI119" i="6"/>
  <c r="AG119" i="6"/>
  <c r="AF119" i="6"/>
  <c r="AE119" i="6"/>
  <c r="AD119" i="6"/>
  <c r="AC119" i="6"/>
  <c r="AA119" i="6"/>
  <c r="Z119" i="6"/>
  <c r="Y119" i="6"/>
  <c r="X119" i="6"/>
  <c r="W119" i="6"/>
  <c r="AS111" i="6"/>
  <c r="AR111" i="6"/>
  <c r="AQ111" i="6"/>
  <c r="AP111" i="6"/>
  <c r="AO111" i="6"/>
  <c r="AM111" i="6"/>
  <c r="AL111" i="6"/>
  <c r="AK111" i="6"/>
  <c r="AJ111" i="6"/>
  <c r="AI111" i="6"/>
  <c r="AG111" i="6"/>
  <c r="AF111" i="6"/>
  <c r="AE111" i="6"/>
  <c r="AD111" i="6"/>
  <c r="AC111" i="6"/>
  <c r="AA111" i="6"/>
  <c r="Z111" i="6"/>
  <c r="Y111" i="6"/>
  <c r="X111" i="6"/>
  <c r="W111" i="6"/>
  <c r="AS102" i="6"/>
  <c r="AR102" i="6"/>
  <c r="AQ102" i="6"/>
  <c r="AP102" i="6"/>
  <c r="AO102" i="6"/>
  <c r="AM102" i="6"/>
  <c r="AL102" i="6"/>
  <c r="AK102" i="6"/>
  <c r="AJ102" i="6"/>
  <c r="AI102" i="6"/>
  <c r="AG102" i="6"/>
  <c r="AF102" i="6"/>
  <c r="AE102" i="6"/>
  <c r="AD102" i="6"/>
  <c r="AC102" i="6"/>
  <c r="AA102" i="6"/>
  <c r="Z102" i="6"/>
  <c r="Y102" i="6"/>
  <c r="X102" i="6"/>
  <c r="W102" i="6"/>
  <c r="AS97" i="6"/>
  <c r="AR97" i="6"/>
  <c r="AQ97" i="6"/>
  <c r="AP97" i="6"/>
  <c r="AO97" i="6"/>
  <c r="AM97" i="6"/>
  <c r="AL97" i="6"/>
  <c r="AK97" i="6"/>
  <c r="AJ97" i="6"/>
  <c r="AI97" i="6"/>
  <c r="AG97" i="6"/>
  <c r="AF97" i="6"/>
  <c r="AE97" i="6"/>
  <c r="AD97" i="6"/>
  <c r="AC97" i="6"/>
  <c r="AA97" i="6"/>
  <c r="Z97" i="6"/>
  <c r="Y97" i="6"/>
  <c r="X97" i="6"/>
  <c r="W97" i="6"/>
  <c r="AU60" i="6"/>
  <c r="AT60" i="6"/>
  <c r="AS60" i="6"/>
  <c r="AR60" i="6"/>
  <c r="AQ60" i="6"/>
  <c r="AP60" i="6"/>
  <c r="AO60" i="6"/>
  <c r="AN60" i="6"/>
  <c r="AM60" i="6"/>
  <c r="AL60" i="6"/>
  <c r="AK60" i="6"/>
  <c r="AJ60" i="6"/>
  <c r="AI60" i="6"/>
  <c r="AH60" i="6"/>
  <c r="AG60" i="6"/>
  <c r="AF60" i="6"/>
  <c r="AE60" i="6"/>
  <c r="AD60" i="6"/>
  <c r="AC60" i="6"/>
  <c r="AB60" i="6"/>
  <c r="AA60" i="6"/>
  <c r="Z60" i="6"/>
  <c r="Y60" i="6"/>
  <c r="X60" i="6"/>
  <c r="W60" i="6"/>
  <c r="AU48" i="6"/>
  <c r="AS48" i="6"/>
  <c r="AR48" i="6"/>
  <c r="AQ48" i="6"/>
  <c r="AP48" i="6"/>
  <c r="AO48" i="6"/>
  <c r="AM48" i="6"/>
  <c r="AL48" i="6"/>
  <c r="AK48" i="6"/>
  <c r="AJ48" i="6"/>
  <c r="AI48" i="6"/>
  <c r="AG48" i="6"/>
  <c r="AF48" i="6"/>
  <c r="AE48" i="6"/>
  <c r="AD48" i="6"/>
  <c r="AC48" i="6"/>
  <c r="Z48" i="6"/>
  <c r="Y48" i="6"/>
  <c r="X48" i="6"/>
  <c r="W48" i="6"/>
  <c r="AA48" i="6"/>
  <c r="AS76" i="5"/>
  <c r="AR76" i="5"/>
  <c r="AQ76" i="5"/>
  <c r="AP76" i="5"/>
  <c r="AO76" i="5"/>
  <c r="AM76" i="5"/>
  <c r="AL76" i="5"/>
  <c r="AK76" i="5"/>
  <c r="AJ76" i="5"/>
  <c r="AI76" i="5"/>
  <c r="AG76" i="5"/>
  <c r="AF76" i="5"/>
  <c r="AE76" i="5"/>
  <c r="AD76" i="5"/>
  <c r="AC76" i="5"/>
  <c r="AA76" i="5"/>
  <c r="Z76" i="5"/>
  <c r="Y76" i="5"/>
  <c r="X76" i="5"/>
  <c r="W76" i="5"/>
  <c r="AS61" i="5"/>
  <c r="AQ61" i="5"/>
  <c r="AP61" i="5"/>
  <c r="AO61" i="5"/>
  <c r="AM61" i="5"/>
  <c r="AK61" i="5"/>
  <c r="AJ61" i="5"/>
  <c r="AI61" i="5"/>
  <c r="AG61" i="5"/>
  <c r="AE61" i="5"/>
  <c r="AD61" i="5"/>
  <c r="AC61" i="5"/>
  <c r="AA61" i="5"/>
  <c r="Y61" i="5"/>
  <c r="X61" i="5"/>
  <c r="W61" i="5"/>
  <c r="AS55" i="5"/>
  <c r="AR55" i="5"/>
  <c r="AQ55" i="5"/>
  <c r="AP55" i="5"/>
  <c r="AO55" i="5"/>
  <c r="AM55" i="5"/>
  <c r="AL55" i="5"/>
  <c r="AK55" i="5"/>
  <c r="AJ55" i="5"/>
  <c r="AI55" i="5"/>
  <c r="AG55" i="5"/>
  <c r="AF55" i="5"/>
  <c r="AE55" i="5"/>
  <c r="AD55" i="5"/>
  <c r="AC55" i="5"/>
  <c r="AA55" i="5"/>
  <c r="Z55" i="5"/>
  <c r="Y55" i="5"/>
  <c r="X55" i="5"/>
  <c r="W55" i="5"/>
  <c r="AS48" i="5"/>
  <c r="AR48" i="5"/>
  <c r="AQ48" i="5"/>
  <c r="AP48" i="5"/>
  <c r="AO48" i="5"/>
  <c r="AM48" i="5"/>
  <c r="AL48" i="5"/>
  <c r="AK48" i="5"/>
  <c r="AJ48" i="5"/>
  <c r="AI48" i="5"/>
  <c r="AG48" i="5"/>
  <c r="AF48" i="5"/>
  <c r="AE48" i="5"/>
  <c r="AD48" i="5"/>
  <c r="AC48" i="5"/>
  <c r="AA48" i="5"/>
  <c r="Z48" i="5"/>
  <c r="Y48" i="5"/>
  <c r="X48" i="5"/>
  <c r="W48" i="5"/>
  <c r="AR40" i="5"/>
  <c r="AQ40" i="5"/>
  <c r="AP40" i="5"/>
  <c r="AO40" i="5"/>
  <c r="AM40" i="5"/>
  <c r="AL40" i="5"/>
  <c r="AK40" i="5"/>
  <c r="AJ40" i="5"/>
  <c r="AI40" i="5"/>
  <c r="AG40" i="5"/>
  <c r="AF40" i="5"/>
  <c r="AE40" i="5"/>
  <c r="AD40" i="5"/>
  <c r="AC40" i="5"/>
  <c r="AA40" i="5"/>
  <c r="Z40" i="5"/>
  <c r="Y40" i="5"/>
  <c r="X40" i="5"/>
  <c r="W40" i="5"/>
  <c r="AS31" i="5"/>
  <c r="AR31" i="5"/>
  <c r="AQ31" i="5"/>
  <c r="AP31" i="5"/>
  <c r="AO31" i="5"/>
  <c r="AM31" i="5"/>
  <c r="AL31" i="5"/>
  <c r="AJ31" i="5"/>
  <c r="AI31" i="5"/>
  <c r="AG31" i="5"/>
  <c r="AF31" i="5"/>
  <c r="AE31" i="5"/>
  <c r="AD31" i="5"/>
  <c r="AC31" i="5"/>
  <c r="AT75" i="5"/>
  <c r="AT73" i="5"/>
  <c r="AT72" i="5"/>
  <c r="AT71" i="5"/>
  <c r="AT69" i="5"/>
  <c r="AT66" i="5"/>
  <c r="AT65" i="5"/>
  <c r="AT64" i="5"/>
  <c r="AT63" i="5"/>
  <c r="AT62" i="5"/>
  <c r="AT59" i="5"/>
  <c r="AT58" i="5"/>
  <c r="AT57" i="5"/>
  <c r="AT56" i="5"/>
  <c r="AT54" i="5"/>
  <c r="AT53" i="5"/>
  <c r="AT52" i="5"/>
  <c r="AT51" i="5"/>
  <c r="AT50" i="5"/>
  <c r="AT49" i="5"/>
  <c r="AT47" i="5"/>
  <c r="AT46" i="5"/>
  <c r="AT45" i="5"/>
  <c r="AT43" i="5"/>
  <c r="AT42" i="5"/>
  <c r="AT41" i="5"/>
  <c r="AT39" i="5"/>
  <c r="AT37" i="5"/>
  <c r="AT36" i="5"/>
  <c r="AT35" i="5"/>
  <c r="AT34" i="5"/>
  <c r="AT33" i="5"/>
  <c r="AT30" i="5"/>
  <c r="AT29" i="5"/>
  <c r="AT28" i="5"/>
  <c r="AT27" i="5"/>
  <c r="AT26" i="5"/>
  <c r="AT25" i="5"/>
  <c r="AT24" i="5"/>
  <c r="AT23" i="5"/>
  <c r="AT15" i="5"/>
  <c r="AT14" i="5"/>
  <c r="AT13" i="5"/>
  <c r="AT12" i="5"/>
  <c r="AT11" i="5"/>
  <c r="AT10" i="5"/>
  <c r="AT9" i="5"/>
  <c r="AN75" i="5"/>
  <c r="AN73" i="5"/>
  <c r="AN72" i="5"/>
  <c r="AN71" i="5"/>
  <c r="AN69" i="5"/>
  <c r="AN66" i="5"/>
  <c r="AN65" i="5"/>
  <c r="AN64" i="5"/>
  <c r="AN63" i="5"/>
  <c r="AN62" i="5"/>
  <c r="AN59" i="5"/>
  <c r="AN58" i="5"/>
  <c r="AN57" i="5"/>
  <c r="AN56" i="5"/>
  <c r="AN54" i="5"/>
  <c r="AN53" i="5"/>
  <c r="AN52" i="5"/>
  <c r="AN51" i="5"/>
  <c r="AN50" i="5"/>
  <c r="AN49" i="5"/>
  <c r="AN47" i="5"/>
  <c r="AN46" i="5"/>
  <c r="AN45" i="5"/>
  <c r="AN43" i="5"/>
  <c r="AN42" i="5"/>
  <c r="AN41" i="5"/>
  <c r="AN39" i="5"/>
  <c r="AN37" i="5"/>
  <c r="AN36" i="5"/>
  <c r="AN35" i="5"/>
  <c r="AN34" i="5"/>
  <c r="AN33" i="5"/>
  <c r="AN32" i="5"/>
  <c r="AN30" i="5"/>
  <c r="AN29" i="5"/>
  <c r="AN28" i="5"/>
  <c r="AN26" i="5"/>
  <c r="AN25" i="5"/>
  <c r="AN24" i="5"/>
  <c r="AN23" i="5"/>
  <c r="AN15" i="5"/>
  <c r="AN14" i="5"/>
  <c r="AN13" i="5"/>
  <c r="AN12" i="5"/>
  <c r="AN11" i="5"/>
  <c r="AN10" i="5"/>
  <c r="AN9" i="5"/>
  <c r="AH75" i="5"/>
  <c r="AH72" i="5"/>
  <c r="AH71" i="5"/>
  <c r="AH69" i="5"/>
  <c r="AH66" i="5"/>
  <c r="AH65" i="5"/>
  <c r="AH64" i="5"/>
  <c r="AH63" i="5"/>
  <c r="AH62" i="5"/>
  <c r="AH59" i="5"/>
  <c r="AH58" i="5"/>
  <c r="AH57" i="5"/>
  <c r="AH56" i="5"/>
  <c r="AH54" i="5"/>
  <c r="AH53" i="5"/>
  <c r="AH52" i="5"/>
  <c r="AH51" i="5"/>
  <c r="AH50" i="5"/>
  <c r="AH49" i="5"/>
  <c r="AH47" i="5"/>
  <c r="AH46" i="5"/>
  <c r="AH45" i="5"/>
  <c r="AH43" i="5"/>
  <c r="AH42" i="5"/>
  <c r="AH41" i="5"/>
  <c r="AH39" i="5"/>
  <c r="AH37" i="5"/>
  <c r="AH36" i="5"/>
  <c r="AH35" i="5"/>
  <c r="AH34" i="5"/>
  <c r="AH33" i="5"/>
  <c r="AH32" i="5"/>
  <c r="AH30" i="5"/>
  <c r="AH29" i="5"/>
  <c r="AH28" i="5"/>
  <c r="AH27" i="5"/>
  <c r="AH26" i="5"/>
  <c r="AH25" i="5"/>
  <c r="AH24" i="5"/>
  <c r="AH23" i="5"/>
  <c r="AH15" i="5"/>
  <c r="AH14" i="5"/>
  <c r="AH13" i="5"/>
  <c r="AH12" i="5"/>
  <c r="AH11" i="5"/>
  <c r="AH10" i="5"/>
  <c r="AH9" i="5"/>
  <c r="AB36" i="5"/>
  <c r="AB75" i="5"/>
  <c r="AB73" i="5"/>
  <c r="AB72" i="5"/>
  <c r="AB69" i="5"/>
  <c r="AB66" i="5"/>
  <c r="AB65" i="5"/>
  <c r="AB64" i="5"/>
  <c r="AB63" i="5"/>
  <c r="AB62" i="5"/>
  <c r="AB57" i="5"/>
  <c r="AB54" i="5"/>
  <c r="AB53" i="5"/>
  <c r="AB52" i="5"/>
  <c r="AB51" i="5"/>
  <c r="AB50" i="5"/>
  <c r="AB49" i="5"/>
  <c r="AB47" i="5"/>
  <c r="AB46" i="5"/>
  <c r="AB45" i="5"/>
  <c r="AB43" i="5"/>
  <c r="AB42" i="5"/>
  <c r="AB41" i="5"/>
  <c r="AB39" i="5"/>
  <c r="AB37" i="5"/>
  <c r="AB35" i="5"/>
  <c r="AB34" i="5"/>
  <c r="AB33" i="5"/>
  <c r="AB29" i="5"/>
  <c r="AB30" i="5"/>
  <c r="AB28" i="5"/>
  <c r="AB27" i="5"/>
  <c r="AB26" i="5"/>
  <c r="AB25" i="5"/>
  <c r="AB24" i="5"/>
  <c r="AB23" i="5"/>
  <c r="AB15" i="5"/>
  <c r="AB14" i="5"/>
  <c r="AB13" i="5"/>
  <c r="AB12" i="5"/>
  <c r="AB11" i="5"/>
  <c r="AB10" i="5"/>
  <c r="AB9" i="5"/>
  <c r="AU47" i="5" l="1"/>
  <c r="AU52" i="5"/>
  <c r="AU66" i="5"/>
  <c r="AU63" i="5"/>
  <c r="AU41" i="5"/>
  <c r="AU46" i="5"/>
  <c r="AU51" i="5"/>
  <c r="AU57" i="5"/>
  <c r="AU65" i="5"/>
  <c r="AU35" i="5"/>
  <c r="AT48" i="5"/>
  <c r="AU53" i="5"/>
  <c r="AU30" i="5"/>
  <c r="AU26" i="5"/>
  <c r="AU75" i="5"/>
  <c r="AU69" i="5"/>
  <c r="AU64" i="5"/>
  <c r="AU10" i="5"/>
  <c r="AU14" i="5"/>
  <c r="AU29" i="5"/>
  <c r="AU73" i="5"/>
  <c r="AU15" i="5"/>
  <c r="AU42" i="5"/>
  <c r="AB55" i="5"/>
  <c r="AU23" i="5"/>
  <c r="AH40" i="5"/>
  <c r="AU36" i="5"/>
  <c r="AN40" i="5"/>
  <c r="AU12" i="5"/>
  <c r="AU33" i="5"/>
  <c r="AU37" i="5"/>
  <c r="AU43" i="5"/>
  <c r="AT55" i="5"/>
  <c r="AU25" i="5"/>
  <c r="AH48" i="5"/>
  <c r="AN48" i="5"/>
  <c r="AU11" i="5"/>
  <c r="AU50" i="5"/>
  <c r="AU54" i="5"/>
  <c r="AH31" i="5"/>
  <c r="AH55" i="5"/>
  <c r="AH76" i="5"/>
  <c r="AN55" i="5"/>
  <c r="AN76" i="5"/>
  <c r="AT31" i="5"/>
  <c r="AU13" i="5"/>
  <c r="AU24" i="5"/>
  <c r="AU28" i="5"/>
  <c r="AU34" i="5"/>
  <c r="AU39" i="5"/>
  <c r="AU45" i="5"/>
  <c r="AU72" i="5"/>
  <c r="AN70" i="5"/>
  <c r="AT70" i="5"/>
  <c r="AU62" i="5"/>
  <c r="AB48" i="5"/>
  <c r="AT76" i="5"/>
  <c r="AH70" i="5"/>
  <c r="AU9" i="5"/>
  <c r="AT164" i="7"/>
  <c r="AT163" i="7"/>
  <c r="AT162" i="7"/>
  <c r="AT161" i="7"/>
  <c r="AT160" i="7"/>
  <c r="AT159" i="7"/>
  <c r="AT158" i="7"/>
  <c r="AT157" i="7"/>
  <c r="AT156" i="7"/>
  <c r="AT155" i="7"/>
  <c r="AT154" i="7"/>
  <c r="AT153" i="7"/>
  <c r="AT152" i="7"/>
  <c r="AT132" i="7"/>
  <c r="AT117" i="7"/>
  <c r="AT106" i="7"/>
  <c r="AT105" i="7"/>
  <c r="AT103" i="7"/>
  <c r="AT102" i="7"/>
  <c r="AT101" i="7"/>
  <c r="AT100" i="7"/>
  <c r="AT99" i="7"/>
  <c r="AT98" i="7"/>
  <c r="AT59" i="7"/>
  <c r="AT58" i="7"/>
  <c r="AT56" i="7"/>
  <c r="AT55" i="7"/>
  <c r="AT54" i="7"/>
  <c r="AN161" i="7"/>
  <c r="AN160" i="7"/>
  <c r="AN159" i="7"/>
  <c r="AN158" i="7"/>
  <c r="AN157" i="7"/>
  <c r="AN156" i="7"/>
  <c r="AN155" i="7"/>
  <c r="AN154" i="7"/>
  <c r="AN153" i="7"/>
  <c r="AN152" i="7"/>
  <c r="AN128" i="7"/>
  <c r="AN117" i="7"/>
  <c r="AN106" i="7"/>
  <c r="AN105" i="7"/>
  <c r="AN103" i="7"/>
  <c r="AN102" i="7"/>
  <c r="AN101" i="7"/>
  <c r="AN100" i="7"/>
  <c r="AN99" i="7"/>
  <c r="AN98" i="7"/>
  <c r="AN59" i="7"/>
  <c r="AN58" i="7"/>
  <c r="AN56" i="7"/>
  <c r="AN55" i="7"/>
  <c r="AN54" i="7"/>
  <c r="AB164" i="7"/>
  <c r="AB162" i="7"/>
  <c r="AB161" i="7"/>
  <c r="AB160" i="7"/>
  <c r="AB159" i="7"/>
  <c r="AB158" i="7"/>
  <c r="AB157" i="7"/>
  <c r="AB156" i="7"/>
  <c r="AU156" i="7" s="1"/>
  <c r="AB155" i="7"/>
  <c r="AB154" i="7"/>
  <c r="AB153" i="7"/>
  <c r="AB152" i="7"/>
  <c r="AB128" i="7"/>
  <c r="AB117" i="7"/>
  <c r="AB110" i="7"/>
  <c r="AB109" i="7"/>
  <c r="AB108" i="7"/>
  <c r="AB107" i="7"/>
  <c r="AB106" i="7"/>
  <c r="AB105" i="7"/>
  <c r="AB59" i="7"/>
  <c r="AB58" i="7"/>
  <c r="AB57" i="7"/>
  <c r="AU57" i="7" s="1"/>
  <c r="AB56" i="7"/>
  <c r="AB55" i="7"/>
  <c r="AB54" i="7"/>
  <c r="AH128" i="7"/>
  <c r="AH117" i="7"/>
  <c r="AH105" i="7"/>
  <c r="AH103" i="7"/>
  <c r="AU103" i="7" s="1"/>
  <c r="AH102" i="7"/>
  <c r="AH101" i="7"/>
  <c r="AH100" i="7"/>
  <c r="AH99" i="7"/>
  <c r="AU99" i="7" s="1"/>
  <c r="AH98" i="7"/>
  <c r="AH96" i="7"/>
  <c r="AH59" i="7"/>
  <c r="AH58" i="7"/>
  <c r="AH54" i="7"/>
  <c r="AH164" i="7"/>
  <c r="AH162" i="7"/>
  <c r="AH161" i="7"/>
  <c r="AH160" i="7"/>
  <c r="AH159" i="7"/>
  <c r="AH158" i="7"/>
  <c r="AH157" i="7"/>
  <c r="AH156" i="7"/>
  <c r="AH155" i="7"/>
  <c r="AH154" i="7"/>
  <c r="AH153" i="7"/>
  <c r="AH152" i="7"/>
  <c r="AN164" i="7"/>
  <c r="AN163" i="7"/>
  <c r="AN162" i="7"/>
  <c r="AU145" i="7"/>
  <c r="AU144" i="7"/>
  <c r="AU141" i="7"/>
  <c r="AU139" i="7"/>
  <c r="AU136" i="7"/>
  <c r="AU134" i="7"/>
  <c r="AU131" i="7"/>
  <c r="AU130" i="7"/>
  <c r="AU129" i="7"/>
  <c r="AU127" i="7"/>
  <c r="AU125" i="7"/>
  <c r="AU123" i="7"/>
  <c r="AU122" i="7"/>
  <c r="AU121" i="7"/>
  <c r="AU120" i="7"/>
  <c r="AU119" i="7"/>
  <c r="AU118" i="7"/>
  <c r="AU95" i="7"/>
  <c r="AU90" i="7"/>
  <c r="AU88" i="7"/>
  <c r="AU87" i="7"/>
  <c r="AU82" i="7"/>
  <c r="AU81" i="7"/>
  <c r="AU80" i="7"/>
  <c r="AU79" i="7"/>
  <c r="AU78" i="7"/>
  <c r="AU76" i="7"/>
  <c r="AU75" i="7"/>
  <c r="AU74" i="7"/>
  <c r="AH60" i="7" l="1"/>
  <c r="AU157" i="7"/>
  <c r="AU54" i="7"/>
  <c r="AN104" i="7"/>
  <c r="AU98" i="7"/>
  <c r="AU102" i="7"/>
  <c r="AU55" i="5"/>
  <c r="AN60" i="7"/>
  <c r="AN165" i="7"/>
  <c r="AU160" i="7"/>
  <c r="AU152" i="7"/>
  <c r="AB165" i="7"/>
  <c r="AT60" i="7"/>
  <c r="AT165" i="7"/>
  <c r="AH165" i="7"/>
  <c r="AT104" i="7"/>
  <c r="AH104" i="7"/>
  <c r="AU70" i="5"/>
  <c r="AU48" i="5"/>
  <c r="AU59" i="7"/>
  <c r="AB60" i="7"/>
  <c r="AU164" i="7"/>
  <c r="AU58" i="7"/>
  <c r="AU158" i="7"/>
  <c r="AU162" i="7"/>
  <c r="AU153" i="7"/>
  <c r="AU101" i="7"/>
  <c r="AU100" i="7"/>
  <c r="AU154" i="7"/>
  <c r="AU155" i="7"/>
  <c r="AU159" i="7"/>
  <c r="AU117" i="7"/>
  <c r="AU105" i="7"/>
  <c r="AU56" i="7"/>
  <c r="AU55" i="7"/>
  <c r="AU161" i="7"/>
  <c r="AU163" i="7"/>
  <c r="AT39" i="7"/>
  <c r="AN39" i="7"/>
  <c r="AH39" i="7"/>
  <c r="Y39" i="7"/>
  <c r="AT43" i="7"/>
  <c r="AN43" i="7"/>
  <c r="AH43" i="7"/>
  <c r="AB43" i="7"/>
  <c r="AU104" i="7" l="1"/>
  <c r="AU165" i="7"/>
  <c r="AB39" i="7"/>
  <c r="AU39" i="7" s="1"/>
  <c r="Y46" i="7"/>
  <c r="AU60" i="7"/>
  <c r="AU43" i="7"/>
  <c r="AA31" i="5"/>
  <c r="Z31" i="5"/>
  <c r="X31" i="5"/>
  <c r="W31" i="5"/>
  <c r="AN18" i="8" l="1"/>
  <c r="AH18" i="8"/>
  <c r="AN17" i="8"/>
  <c r="AU17" i="8" s="1"/>
  <c r="K62" i="6"/>
  <c r="AU18" i="8" l="1"/>
  <c r="AT45" i="6"/>
  <c r="AT48" i="6" s="1"/>
  <c r="AN45" i="6"/>
  <c r="AN48" i="6" s="1"/>
  <c r="AH45" i="6"/>
  <c r="AH48" i="6" s="1"/>
  <c r="AB45" i="6"/>
  <c r="AB48" i="6" s="1"/>
  <c r="X129" i="6" l="1"/>
  <c r="W129" i="6"/>
  <c r="AB129" i="6"/>
  <c r="AA129" i="6"/>
  <c r="Z129" i="6"/>
  <c r="Y129" i="6"/>
  <c r="AT96" i="7" l="1"/>
  <c r="AT94" i="7"/>
  <c r="AT93" i="7"/>
  <c r="AT92" i="7"/>
  <c r="AT91" i="7"/>
  <c r="AT89" i="7"/>
  <c r="AT86" i="7"/>
  <c r="AT85" i="7"/>
  <c r="AT84" i="7"/>
  <c r="AT83" i="7"/>
  <c r="AT77" i="7"/>
  <c r="AT73" i="7"/>
  <c r="AN96" i="7"/>
  <c r="AN94" i="7"/>
  <c r="AN93" i="7"/>
  <c r="AN92" i="7"/>
  <c r="AN91" i="7"/>
  <c r="AN89" i="7"/>
  <c r="AN86" i="7"/>
  <c r="AN85" i="7"/>
  <c r="AN84" i="7"/>
  <c r="AN83" i="7"/>
  <c r="AN77" i="7"/>
  <c r="AN73" i="7"/>
  <c r="AH94" i="7"/>
  <c r="AH93" i="7"/>
  <c r="AH92" i="7"/>
  <c r="AH91" i="7"/>
  <c r="AH89" i="7"/>
  <c r="AH86" i="7"/>
  <c r="AH85" i="7"/>
  <c r="AH84" i="7"/>
  <c r="AH83" i="7"/>
  <c r="AH77" i="7"/>
  <c r="AH73" i="7"/>
  <c r="AB96" i="7"/>
  <c r="AB94" i="7"/>
  <c r="AB93" i="7"/>
  <c r="AB92" i="7"/>
  <c r="AB91" i="7"/>
  <c r="AB89" i="7"/>
  <c r="AB86" i="7"/>
  <c r="AB85" i="7"/>
  <c r="AB84" i="7"/>
  <c r="AB83" i="7"/>
  <c r="AB77" i="7"/>
  <c r="AB73" i="7"/>
  <c r="AU86" i="7" l="1"/>
  <c r="AU89" i="7"/>
  <c r="AU91" i="7"/>
  <c r="AN97" i="7"/>
  <c r="AU77" i="7"/>
  <c r="AU83" i="7"/>
  <c r="AU94" i="7"/>
  <c r="AU84" i="7"/>
  <c r="AT97" i="7"/>
  <c r="AH97" i="7"/>
  <c r="AU96" i="7"/>
  <c r="AB97" i="7"/>
  <c r="AU92" i="7"/>
  <c r="AU73" i="7"/>
  <c r="AU93" i="7"/>
  <c r="AU85" i="7"/>
  <c r="AU97" i="7" l="1"/>
  <c r="AT135" i="7"/>
  <c r="AN135" i="7"/>
  <c r="AH135" i="7"/>
  <c r="AU135" i="7" s="1"/>
  <c r="AT133" i="7"/>
  <c r="AN133" i="7"/>
  <c r="AH133" i="7"/>
  <c r="AB133" i="7"/>
  <c r="AN132" i="7"/>
  <c r="AH132" i="7"/>
  <c r="AB132" i="7"/>
  <c r="AT128" i="7"/>
  <c r="AU128" i="7" s="1"/>
  <c r="AT126" i="7"/>
  <c r="AH126" i="7"/>
  <c r="AB126" i="7"/>
  <c r="AU111" i="7"/>
  <c r="AH137" i="7" l="1"/>
  <c r="AB137" i="7"/>
  <c r="AT137" i="7"/>
  <c r="AU132" i="7"/>
  <c r="AU133" i="7"/>
  <c r="AJ126" i="7"/>
  <c r="AT32" i="7"/>
  <c r="AN32" i="7"/>
  <c r="AH32" i="7"/>
  <c r="AB32" i="7"/>
  <c r="AN126" i="7" l="1"/>
  <c r="AJ137" i="7"/>
  <c r="AU32" i="7"/>
  <c r="AQ12" i="7"/>
  <c r="AK12" i="7"/>
  <c r="AE12" i="7"/>
  <c r="Y12" i="7"/>
  <c r="AT11" i="7"/>
  <c r="AN11" i="7"/>
  <c r="AH11" i="7"/>
  <c r="AB11" i="7"/>
  <c r="AP10" i="7"/>
  <c r="AT10" i="7" s="1"/>
  <c r="AN10" i="7"/>
  <c r="AD10" i="7"/>
  <c r="AH10" i="7" s="1"/>
  <c r="AB10" i="7"/>
  <c r="AT12" i="7" l="1"/>
  <c r="AQ30" i="7"/>
  <c r="AH12" i="7"/>
  <c r="AE30" i="7"/>
  <c r="AB12" i="7"/>
  <c r="AU12" i="7" s="1"/>
  <c r="AN12" i="7"/>
  <c r="AK30" i="7"/>
  <c r="AU126" i="7"/>
  <c r="AU137" i="7" s="1"/>
  <c r="AN137" i="7"/>
  <c r="AU11" i="7"/>
  <c r="AU10" i="7"/>
  <c r="G84" i="10" l="1"/>
  <c r="F84" i="10"/>
  <c r="E84" i="10"/>
  <c r="D84" i="10"/>
  <c r="AU125" i="9"/>
  <c r="AU124" i="9"/>
  <c r="AU123" i="9"/>
  <c r="AU120" i="9"/>
  <c r="AU119" i="9"/>
  <c r="AU111" i="9"/>
  <c r="G80" i="10"/>
  <c r="F80" i="10"/>
  <c r="E80" i="10"/>
  <c r="D80" i="10"/>
  <c r="D68" i="11" s="1"/>
  <c r="G76" i="10" l="1"/>
  <c r="F76" i="10"/>
  <c r="E76" i="10"/>
  <c r="G75" i="10"/>
  <c r="F75" i="10"/>
  <c r="E75" i="10"/>
  <c r="G74" i="10"/>
  <c r="F74" i="10"/>
  <c r="E74" i="10"/>
  <c r="D76" i="10"/>
  <c r="D75" i="10"/>
  <c r="D74" i="10"/>
  <c r="G73" i="10"/>
  <c r="F73" i="10"/>
  <c r="E73" i="10"/>
  <c r="D73" i="10"/>
  <c r="G66" i="10"/>
  <c r="F66" i="10"/>
  <c r="E66" i="10"/>
  <c r="D66" i="10"/>
  <c r="G69" i="10"/>
  <c r="F69" i="10"/>
  <c r="E69" i="10"/>
  <c r="D69" i="10"/>
  <c r="F20" i="10"/>
  <c r="G16" i="10"/>
  <c r="F16" i="10"/>
  <c r="E16" i="10"/>
  <c r="D16" i="10"/>
  <c r="D13" i="10"/>
  <c r="AS70" i="5"/>
  <c r="AR70" i="5"/>
  <c r="AQ70" i="5"/>
  <c r="AP70" i="5"/>
  <c r="AO70" i="5"/>
  <c r="AM70" i="5"/>
  <c r="AL70" i="5"/>
  <c r="AK70" i="5"/>
  <c r="AJ70" i="5"/>
  <c r="AI70" i="5"/>
  <c r="AG70" i="5"/>
  <c r="AF70" i="5"/>
  <c r="AE70" i="5"/>
  <c r="AD70" i="5"/>
  <c r="AC70" i="5"/>
  <c r="Y70" i="5"/>
  <c r="G13" i="10"/>
  <c r="F13" i="10"/>
  <c r="E13" i="10"/>
  <c r="G11" i="10"/>
  <c r="F11" i="10"/>
  <c r="E11" i="10"/>
  <c r="D11" i="10"/>
  <c r="G10" i="10"/>
  <c r="F10" i="10"/>
  <c r="E10" i="10"/>
  <c r="D10" i="10"/>
  <c r="F9" i="10"/>
  <c r="E9" i="10"/>
  <c r="D9" i="10"/>
  <c r="G8" i="10"/>
  <c r="E8" i="10"/>
  <c r="Y31" i="5"/>
  <c r="D8" i="10"/>
  <c r="L98" i="9"/>
  <c r="M98" i="9" s="1"/>
  <c r="K98" i="9"/>
  <c r="J68" i="9"/>
  <c r="K68" i="9" s="1"/>
  <c r="L68" i="9" s="1"/>
  <c r="M68" i="9" s="1"/>
  <c r="H11" i="10" l="1"/>
  <c r="H10" i="10"/>
  <c r="AT118" i="6"/>
  <c r="AN118" i="6"/>
  <c r="AH118" i="6"/>
  <c r="AB118" i="6"/>
  <c r="AT117" i="6"/>
  <c r="AH117" i="6"/>
  <c r="AB117" i="6"/>
  <c r="AT115" i="6"/>
  <c r="AN115" i="6"/>
  <c r="AH115" i="6"/>
  <c r="AB115" i="6"/>
  <c r="AT114" i="6"/>
  <c r="AN114" i="6"/>
  <c r="AH114" i="6"/>
  <c r="AB114" i="6"/>
  <c r="AT113" i="6"/>
  <c r="AN113" i="6"/>
  <c r="AH113" i="6"/>
  <c r="AB113" i="6"/>
  <c r="AB119" i="6" s="1"/>
  <c r="AT112" i="6"/>
  <c r="AN112" i="6"/>
  <c r="AH112" i="6"/>
  <c r="AH119" i="6" s="1"/>
  <c r="AT110" i="6"/>
  <c r="AN110" i="6"/>
  <c r="AH110" i="6"/>
  <c r="AB110" i="6"/>
  <c r="AT109" i="6"/>
  <c r="AN109" i="6"/>
  <c r="AH109" i="6"/>
  <c r="AB109" i="6"/>
  <c r="AT108" i="6"/>
  <c r="AN108" i="6"/>
  <c r="AH108" i="6"/>
  <c r="AB108" i="6"/>
  <c r="AT107" i="6"/>
  <c r="AN107" i="6"/>
  <c r="AH107" i="6"/>
  <c r="AB107" i="6"/>
  <c r="AT106" i="6"/>
  <c r="AN106" i="6"/>
  <c r="AH106" i="6"/>
  <c r="AB106" i="6"/>
  <c r="AT105" i="6"/>
  <c r="AN105" i="6"/>
  <c r="AH105" i="6"/>
  <c r="AB105" i="6"/>
  <c r="AT104" i="6"/>
  <c r="AN104" i="6"/>
  <c r="AH104" i="6"/>
  <c r="AB104" i="6"/>
  <c r="AT103" i="6"/>
  <c r="AT111" i="6" s="1"/>
  <c r="AN103" i="6"/>
  <c r="AN111" i="6" s="1"/>
  <c r="AH103" i="6"/>
  <c r="AH111" i="6" s="1"/>
  <c r="AB103" i="6"/>
  <c r="AB111" i="6" s="1"/>
  <c r="AT100" i="6"/>
  <c r="AN100" i="6"/>
  <c r="AH100" i="6"/>
  <c r="AB100" i="6"/>
  <c r="AT99" i="6"/>
  <c r="AN99" i="6"/>
  <c r="AH99" i="6"/>
  <c r="AB99" i="6"/>
  <c r="AT98" i="6"/>
  <c r="AN98" i="6"/>
  <c r="AH98" i="6"/>
  <c r="AB98" i="6"/>
  <c r="AT96" i="6"/>
  <c r="AN96" i="6"/>
  <c r="AH96" i="6"/>
  <c r="AB96" i="6"/>
  <c r="AT95" i="6"/>
  <c r="AN95" i="6"/>
  <c r="AH95" i="6"/>
  <c r="AB95" i="6"/>
  <c r="AT94" i="6"/>
  <c r="AN94" i="6"/>
  <c r="AH94" i="6"/>
  <c r="AB94" i="6"/>
  <c r="AT93" i="6"/>
  <c r="AN93" i="6"/>
  <c r="AH93" i="6"/>
  <c r="AB93" i="6"/>
  <c r="AT92" i="6"/>
  <c r="AN92" i="6"/>
  <c r="AH92" i="6"/>
  <c r="AB92" i="6"/>
  <c r="AT91" i="6"/>
  <c r="AN91" i="6"/>
  <c r="AH91" i="6"/>
  <c r="AB91" i="6"/>
  <c r="AT90" i="6"/>
  <c r="AN90" i="6"/>
  <c r="AH90" i="6"/>
  <c r="AB90" i="6"/>
  <c r="AT89" i="6"/>
  <c r="AN89" i="6"/>
  <c r="AH89" i="6"/>
  <c r="AB89" i="6"/>
  <c r="AT88" i="6"/>
  <c r="AN88" i="6"/>
  <c r="AH88" i="6"/>
  <c r="AB88" i="6"/>
  <c r="AT84" i="6"/>
  <c r="AN84" i="6"/>
  <c r="AH84" i="6"/>
  <c r="AB84" i="6"/>
  <c r="AT83" i="6"/>
  <c r="AN83" i="6"/>
  <c r="AH83" i="6"/>
  <c r="AB83" i="6"/>
  <c r="AT82" i="6"/>
  <c r="AN82" i="6"/>
  <c r="AH82" i="6"/>
  <c r="AB82" i="6"/>
  <c r="AT80" i="6"/>
  <c r="AN80" i="6"/>
  <c r="AH80" i="6"/>
  <c r="AB80" i="6"/>
  <c r="AT79" i="6"/>
  <c r="AN79" i="6"/>
  <c r="AH79" i="6"/>
  <c r="AB79" i="6"/>
  <c r="AT78" i="6"/>
  <c r="AN78" i="6"/>
  <c r="AH78" i="6"/>
  <c r="AB78" i="6"/>
  <c r="AT77" i="6"/>
  <c r="AN77" i="6"/>
  <c r="AH77" i="6"/>
  <c r="AB77" i="6"/>
  <c r="AT74" i="6"/>
  <c r="AN74" i="6"/>
  <c r="AH74" i="6"/>
  <c r="AB74" i="6"/>
  <c r="AT72" i="6"/>
  <c r="AN72" i="6"/>
  <c r="AH72" i="6"/>
  <c r="AB72" i="6"/>
  <c r="AT71" i="6"/>
  <c r="AN71" i="6"/>
  <c r="AH71" i="6"/>
  <c r="AB71" i="6"/>
  <c r="AT70" i="6"/>
  <c r="AN70" i="6"/>
  <c r="AH70" i="6"/>
  <c r="AB70" i="6"/>
  <c r="AT69" i="6"/>
  <c r="AN69" i="6"/>
  <c r="AH69" i="6"/>
  <c r="AB69" i="6"/>
  <c r="AT68" i="6"/>
  <c r="AN68" i="6"/>
  <c r="AH68" i="6"/>
  <c r="AB68" i="6"/>
  <c r="AT67" i="6"/>
  <c r="AN67" i="6"/>
  <c r="AH67" i="6"/>
  <c r="AB67" i="6"/>
  <c r="AT66" i="6"/>
  <c r="AN66" i="6"/>
  <c r="AH66" i="6"/>
  <c r="AB66" i="6"/>
  <c r="AT65" i="6"/>
  <c r="AN65" i="6"/>
  <c r="AH65" i="6"/>
  <c r="AB65" i="6"/>
  <c r="AT64" i="6"/>
  <c r="AN64" i="6"/>
  <c r="AH64" i="6"/>
  <c r="AB64" i="6"/>
  <c r="AT63" i="6"/>
  <c r="AN63" i="6"/>
  <c r="AH63" i="6"/>
  <c r="AB63" i="6"/>
  <c r="AT61" i="6"/>
  <c r="AT97" i="6" s="1"/>
  <c r="AN61" i="6"/>
  <c r="AH61" i="6"/>
  <c r="AH97" i="6" s="1"/>
  <c r="AB61" i="6"/>
  <c r="AB97" i="6" l="1"/>
  <c r="AB102" i="6"/>
  <c r="AH102" i="6"/>
  <c r="AN102" i="6"/>
  <c r="AT102" i="6"/>
  <c r="AN97" i="6"/>
  <c r="AT119" i="6"/>
  <c r="AN119" i="6"/>
  <c r="AU118" i="6"/>
  <c r="AU63" i="6"/>
  <c r="AU64" i="6"/>
  <c r="AU65" i="6"/>
  <c r="AU67" i="6"/>
  <c r="AU68" i="6"/>
  <c r="AU69" i="6"/>
  <c r="AU71" i="6"/>
  <c r="AU72" i="6"/>
  <c r="AU74" i="6"/>
  <c r="AU78" i="6"/>
  <c r="AU79" i="6"/>
  <c r="AU80" i="6"/>
  <c r="AU83" i="6"/>
  <c r="AU84" i="6"/>
  <c r="AU88" i="6"/>
  <c r="AU90" i="6"/>
  <c r="AU91" i="6"/>
  <c r="AU92" i="6"/>
  <c r="AU94" i="6"/>
  <c r="AU96" i="6"/>
  <c r="AU98" i="6"/>
  <c r="AU102" i="6" s="1"/>
  <c r="AU100" i="6"/>
  <c r="AU104" i="6"/>
  <c r="AU105" i="6"/>
  <c r="AU108" i="6"/>
  <c r="AU109" i="6"/>
  <c r="AU110" i="6"/>
  <c r="AU113" i="6"/>
  <c r="AU114" i="6"/>
  <c r="AU115" i="6"/>
  <c r="AU117" i="6"/>
  <c r="AU61" i="6"/>
  <c r="AU66" i="6"/>
  <c r="AU70" i="6"/>
  <c r="AU77" i="6"/>
  <c r="AU89" i="6"/>
  <c r="AU93" i="6"/>
  <c r="AU103" i="6"/>
  <c r="AU107" i="6"/>
  <c r="AU112" i="6"/>
  <c r="AU82" i="6"/>
  <c r="AU95" i="6"/>
  <c r="AU99" i="6"/>
  <c r="AU106" i="6"/>
  <c r="AU119" i="6" l="1"/>
  <c r="AU97" i="6"/>
  <c r="AU111" i="6"/>
  <c r="AB71" i="5"/>
  <c r="AR60" i="5"/>
  <c r="AR61" i="5" s="1"/>
  <c r="AL60" i="5"/>
  <c r="AL61" i="5" s="1"/>
  <c r="AF60" i="5"/>
  <c r="AF61" i="5" s="1"/>
  <c r="Z60" i="5"/>
  <c r="Z61" i="5" s="1"/>
  <c r="AB59" i="5"/>
  <c r="AU59" i="5" s="1"/>
  <c r="AB58" i="5"/>
  <c r="AU58" i="5" s="1"/>
  <c r="AB56" i="5"/>
  <c r="AS32" i="5"/>
  <c r="AB32" i="5"/>
  <c r="AB40" i="5" s="1"/>
  <c r="AK27" i="5"/>
  <c r="AK31" i="5" l="1"/>
  <c r="AN27" i="5"/>
  <c r="AU56" i="5"/>
  <c r="G9" i="10"/>
  <c r="H9" i="10" s="1"/>
  <c r="AS40" i="5"/>
  <c r="AT32" i="5"/>
  <c r="AB76" i="5"/>
  <c r="AU71" i="5"/>
  <c r="AU76" i="5" s="1"/>
  <c r="G12" i="10"/>
  <c r="AT60" i="5"/>
  <c r="AT61" i="5" s="1"/>
  <c r="F12" i="10"/>
  <c r="AN60" i="5"/>
  <c r="AN61" i="5" s="1"/>
  <c r="E12" i="10"/>
  <c r="AH60" i="5"/>
  <c r="AH61" i="5" s="1"/>
  <c r="D12" i="10"/>
  <c r="AB60" i="5"/>
  <c r="F8" i="10"/>
  <c r="AB70" i="5"/>
  <c r="AB31" i="5"/>
  <c r="AU52" i="9"/>
  <c r="AU51" i="9"/>
  <c r="AU50" i="9"/>
  <c r="AU27" i="5" l="1"/>
  <c r="AU31" i="5" s="1"/>
  <c r="AN31" i="5"/>
  <c r="AU60" i="5"/>
  <c r="AU61" i="5" s="1"/>
  <c r="AT40" i="5"/>
  <c r="AU32" i="5"/>
  <c r="AU40" i="5" s="1"/>
  <c r="AB61" i="5"/>
  <c r="AU61" i="9"/>
  <c r="H12" i="10"/>
  <c r="AH95" i="9"/>
  <c r="AU95" i="9" s="1"/>
  <c r="AN93" i="9"/>
  <c r="AT93" i="9"/>
  <c r="AT96" i="9"/>
  <c r="AN96" i="9"/>
  <c r="AT94" i="9"/>
  <c r="AN94" i="9"/>
  <c r="AH94" i="9"/>
  <c r="AH93" i="9"/>
  <c r="AT92" i="9"/>
  <c r="AN92" i="9"/>
  <c r="AH92" i="9"/>
  <c r="AB92" i="9"/>
  <c r="AU93" i="9" l="1"/>
  <c r="AU94" i="9"/>
  <c r="AU96" i="9"/>
  <c r="AU92" i="9"/>
  <c r="AT64" i="9"/>
  <c r="AN64" i="9"/>
  <c r="AH64" i="9"/>
  <c r="AB64" i="9"/>
  <c r="AT63" i="9"/>
  <c r="AN63" i="9"/>
  <c r="AH63" i="9"/>
  <c r="AB63" i="9"/>
  <c r="AT62" i="9"/>
  <c r="AN62" i="9"/>
  <c r="AH62" i="9"/>
  <c r="AB62" i="9"/>
  <c r="AT42" i="9"/>
  <c r="AT49" i="9" s="1"/>
  <c r="AN42" i="9"/>
  <c r="AN49" i="9" s="1"/>
  <c r="AH42" i="9"/>
  <c r="AH49" i="9" s="1"/>
  <c r="AB42" i="9"/>
  <c r="AB49" i="9" s="1"/>
  <c r="AB65" i="9" l="1"/>
  <c r="AN65" i="9"/>
  <c r="AT65" i="9"/>
  <c r="AH65" i="9"/>
  <c r="AU63" i="9"/>
  <c r="AU42" i="9"/>
  <c r="AU49" i="9" s="1"/>
  <c r="AU62" i="9"/>
  <c r="AU64" i="9"/>
  <c r="AT22" i="9"/>
  <c r="AN22" i="9"/>
  <c r="AH22" i="9"/>
  <c r="AB22" i="9"/>
  <c r="AU65" i="9" l="1"/>
  <c r="AU22" i="9"/>
  <c r="AT40" i="9"/>
  <c r="AU40" i="9" s="1"/>
  <c r="AT9" i="9"/>
  <c r="AN9" i="9"/>
  <c r="AN41" i="9" s="1"/>
  <c r="AH9" i="9"/>
  <c r="AH41" i="9" s="1"/>
  <c r="AB9" i="9"/>
  <c r="AB41" i="9" s="1"/>
  <c r="AT41" i="9" l="1"/>
  <c r="AU9" i="9"/>
  <c r="AU41" i="9" s="1"/>
  <c r="AT90" i="9" l="1"/>
  <c r="AT89" i="9"/>
  <c r="AT88" i="9"/>
  <c r="AT87" i="9"/>
  <c r="AT82" i="9"/>
  <c r="AT81" i="9"/>
  <c r="AT80" i="9"/>
  <c r="AT79" i="9"/>
  <c r="AT78" i="9"/>
  <c r="AN90" i="9"/>
  <c r="AN89" i="9"/>
  <c r="AN88" i="9"/>
  <c r="AN87" i="9"/>
  <c r="AN82" i="9"/>
  <c r="AN81" i="9"/>
  <c r="AN80" i="9"/>
  <c r="AN79" i="9"/>
  <c r="AN78" i="9"/>
  <c r="AH90" i="9"/>
  <c r="AH89" i="9"/>
  <c r="AH88" i="9"/>
  <c r="AH87" i="9"/>
  <c r="AH82" i="9"/>
  <c r="AH81" i="9"/>
  <c r="AH80" i="9"/>
  <c r="AH79" i="9"/>
  <c r="AH78" i="9"/>
  <c r="AB90" i="9"/>
  <c r="AB89" i="9"/>
  <c r="AB88" i="9"/>
  <c r="AB87" i="9"/>
  <c r="AB82" i="9"/>
  <c r="AB81" i="9"/>
  <c r="AB80" i="9"/>
  <c r="AB79" i="9"/>
  <c r="AB78" i="9"/>
  <c r="AB97" i="9" l="1"/>
  <c r="AN97" i="9"/>
  <c r="AH97" i="9"/>
  <c r="AT97" i="9"/>
  <c r="AU80" i="9"/>
  <c r="AU82" i="9"/>
  <c r="AU90" i="9"/>
  <c r="AU89" i="9"/>
  <c r="AU88" i="9"/>
  <c r="AU81" i="9"/>
  <c r="AU79" i="9"/>
  <c r="AU87" i="9"/>
  <c r="AU78" i="9"/>
  <c r="AU97" i="9" l="1"/>
  <c r="W23" i="8"/>
  <c r="AN22" i="8"/>
  <c r="AH22" i="8"/>
  <c r="AB22" i="8"/>
  <c r="AT21" i="8"/>
  <c r="AN21" i="8"/>
  <c r="AH21" i="8"/>
  <c r="AB21" i="8"/>
  <c r="AN20" i="8"/>
  <c r="AH20" i="8"/>
  <c r="AB20" i="8"/>
  <c r="AT15" i="8"/>
  <c r="AN15" i="8"/>
  <c r="AH15" i="8"/>
  <c r="AB15" i="8"/>
  <c r="AT14" i="8"/>
  <c r="AH14" i="8"/>
  <c r="AB14" i="8"/>
  <c r="AN13" i="8"/>
  <c r="AB13" i="8"/>
  <c r="AB12" i="8"/>
  <c r="AU12" i="8" s="1"/>
  <c r="AT9" i="8"/>
  <c r="AT23" i="8" s="1"/>
  <c r="AN9" i="8"/>
  <c r="AH9" i="8"/>
  <c r="AB9" i="8"/>
  <c r="AN23" i="8" l="1"/>
  <c r="AB23" i="8"/>
  <c r="AH23" i="8"/>
  <c r="AU14" i="8"/>
  <c r="AU13" i="8"/>
  <c r="AU20" i="8"/>
  <c r="AU21" i="8"/>
  <c r="AU15" i="8"/>
  <c r="AU22" i="8"/>
  <c r="AU9" i="8"/>
  <c r="AT35" i="8"/>
  <c r="AN35" i="8"/>
  <c r="AH35" i="8"/>
  <c r="AB35" i="8"/>
  <c r="AT34" i="8"/>
  <c r="AN34" i="8"/>
  <c r="AH34" i="8"/>
  <c r="AB34" i="8"/>
  <c r="AT33" i="8"/>
  <c r="AH33" i="8"/>
  <c r="AB33" i="8"/>
  <c r="AT32" i="8"/>
  <c r="AN32" i="8"/>
  <c r="AH32" i="8"/>
  <c r="AB32" i="8"/>
  <c r="AT31" i="8"/>
  <c r="AN31" i="8"/>
  <c r="AH31" i="8"/>
  <c r="AB31" i="8"/>
  <c r="AT30" i="8"/>
  <c r="AN30" i="8"/>
  <c r="AH30" i="8"/>
  <c r="AB30" i="8"/>
  <c r="AT29" i="8"/>
  <c r="AN29" i="8"/>
  <c r="AH29" i="8"/>
  <c r="AB29" i="8"/>
  <c r="AT28" i="8"/>
  <c r="AN28" i="8"/>
  <c r="AH28" i="8"/>
  <c r="AB28" i="8"/>
  <c r="AT27" i="8"/>
  <c r="AN27" i="8"/>
  <c r="AH27" i="8"/>
  <c r="AB27" i="8"/>
  <c r="AT26" i="8"/>
  <c r="AN26" i="8"/>
  <c r="AH26" i="8"/>
  <c r="AB26" i="8"/>
  <c r="AT25" i="8"/>
  <c r="AN25" i="8"/>
  <c r="AH25" i="8"/>
  <c r="AB25" i="8"/>
  <c r="AT24" i="8"/>
  <c r="AN24" i="8"/>
  <c r="AH24" i="8"/>
  <c r="AB24" i="8"/>
  <c r="AU23" i="8" l="1"/>
  <c r="AB36" i="8"/>
  <c r="AT36" i="8"/>
  <c r="AH36" i="8"/>
  <c r="AN36" i="8"/>
  <c r="AU34" i="8"/>
  <c r="AU35" i="8"/>
  <c r="AU25" i="8"/>
  <c r="AU26" i="8"/>
  <c r="AU27" i="8"/>
  <c r="AU28" i="8"/>
  <c r="AU29" i="8"/>
  <c r="AU30" i="8"/>
  <c r="AU31" i="8"/>
  <c r="AU32" i="8"/>
  <c r="AU33" i="8"/>
  <c r="AU24" i="8"/>
  <c r="AU36" i="8" l="1"/>
  <c r="AU121" i="9"/>
  <c r="AU118" i="9"/>
  <c r="AU117" i="9"/>
  <c r="AU116" i="9"/>
  <c r="AU115" i="9"/>
  <c r="AU114" i="9"/>
  <c r="AU113" i="9"/>
  <c r="AU112" i="9"/>
  <c r="AU110" i="9"/>
  <c r="AU109" i="9"/>
  <c r="AU108" i="9"/>
  <c r="AU126" i="9" l="1"/>
  <c r="AT17" i="7"/>
  <c r="AN17" i="7"/>
  <c r="AH17" i="7"/>
  <c r="AB17" i="7"/>
  <c r="AT16" i="7"/>
  <c r="AN16" i="7"/>
  <c r="AH16" i="7"/>
  <c r="AB16" i="7"/>
  <c r="AP22" i="7"/>
  <c r="AT22" i="7" s="1"/>
  <c r="AD22" i="7"/>
  <c r="AH22" i="7" s="1"/>
  <c r="AB22" i="7"/>
  <c r="AT21" i="7"/>
  <c r="AN21" i="7"/>
  <c r="AH21" i="7"/>
  <c r="AB21" i="7"/>
  <c r="AP20" i="7"/>
  <c r="AT20" i="7" s="1"/>
  <c r="AN20" i="7"/>
  <c r="AH20" i="7"/>
  <c r="AB20" i="7"/>
  <c r="AT146" i="7"/>
  <c r="AN146" i="7"/>
  <c r="AH146" i="7"/>
  <c r="AB146" i="7"/>
  <c r="AH143" i="7"/>
  <c r="AU146" i="7" l="1"/>
  <c r="AU16" i="7"/>
  <c r="AU17" i="7"/>
  <c r="AU21" i="7"/>
  <c r="AU22" i="7"/>
  <c r="AU20" i="7"/>
  <c r="AT150" i="7" l="1"/>
  <c r="AK150" i="7"/>
  <c r="AH150" i="7"/>
  <c r="AB150" i="7"/>
  <c r="AT149" i="7"/>
  <c r="AN149" i="7"/>
  <c r="AH149" i="7"/>
  <c r="AB149" i="7"/>
  <c r="AU149" i="7" s="1"/>
  <c r="AT148" i="7"/>
  <c r="AN148" i="7"/>
  <c r="AH148" i="7"/>
  <c r="AB148" i="7"/>
  <c r="AU148" i="7" s="1"/>
  <c r="AT147" i="7"/>
  <c r="AN147" i="7"/>
  <c r="AH147" i="7"/>
  <c r="AB147" i="7"/>
  <c r="AU147" i="7" s="1"/>
  <c r="AT143" i="7"/>
  <c r="AN143" i="7"/>
  <c r="AT142" i="7"/>
  <c r="AN142" i="7"/>
  <c r="AH142" i="7"/>
  <c r="AB142" i="7"/>
  <c r="AT140" i="7"/>
  <c r="AN140" i="7"/>
  <c r="AH140" i="7"/>
  <c r="AB140" i="7"/>
  <c r="AT138" i="7"/>
  <c r="AN138" i="7"/>
  <c r="AH138" i="7"/>
  <c r="AB138" i="7"/>
  <c r="AP24" i="7"/>
  <c r="AT24" i="7" s="1"/>
  <c r="AJ24" i="7"/>
  <c r="AD24" i="7"/>
  <c r="AH24" i="7" s="1"/>
  <c r="Y24" i="7"/>
  <c r="Y30" i="7" s="1"/>
  <c r="X24" i="7"/>
  <c r="AS13" i="7"/>
  <c r="AM13" i="7"/>
  <c r="AG13" i="7"/>
  <c r="AA13" i="7"/>
  <c r="AT151" i="7" l="1"/>
  <c r="AH151" i="7"/>
  <c r="AT13" i="7"/>
  <c r="AB151" i="7"/>
  <c r="AU143" i="7"/>
  <c r="AN150" i="7"/>
  <c r="AN151" i="7" s="1"/>
  <c r="AK151" i="7"/>
  <c r="AN24" i="7"/>
  <c r="AB13" i="7"/>
  <c r="AH13" i="7"/>
  <c r="AN13" i="7"/>
  <c r="AU13" i="7" s="1"/>
  <c r="AU140" i="7"/>
  <c r="AU138" i="7"/>
  <c r="AU142" i="7"/>
  <c r="AB24" i="7"/>
  <c r="AT45" i="7"/>
  <c r="AN45" i="7"/>
  <c r="AH45" i="7"/>
  <c r="AB45" i="7"/>
  <c r="AT35" i="7"/>
  <c r="AN35" i="7"/>
  <c r="AH35" i="7"/>
  <c r="AB35" i="7"/>
  <c r="AT33" i="7"/>
  <c r="AT46" i="7" s="1"/>
  <c r="AN33" i="7"/>
  <c r="AH33" i="7"/>
  <c r="AB33" i="7"/>
  <c r="AB31" i="7"/>
  <c r="AU31" i="7" s="1"/>
  <c r="AS29" i="7"/>
  <c r="AT29" i="7" s="1"/>
  <c r="AM29" i="7"/>
  <c r="AN29" i="7" s="1"/>
  <c r="AG29" i="7"/>
  <c r="AH29" i="7" s="1"/>
  <c r="AA29" i="7"/>
  <c r="AB29" i="7" s="1"/>
  <c r="AP28" i="7"/>
  <c r="AT28" i="7" s="1"/>
  <c r="AN28" i="7"/>
  <c r="AD28" i="7"/>
  <c r="AH28" i="7" s="1"/>
  <c r="AB28" i="7"/>
  <c r="AP27" i="7"/>
  <c r="AT27" i="7" s="1"/>
  <c r="AN27" i="7"/>
  <c r="AH27" i="7"/>
  <c r="AB27" i="7"/>
  <c r="AP25" i="7"/>
  <c r="AT25" i="7" s="1"/>
  <c r="AJ25" i="7"/>
  <c r="AN25" i="7" s="1"/>
  <c r="AD25" i="7"/>
  <c r="AH25" i="7" s="1"/>
  <c r="AB25" i="7"/>
  <c r="AT23" i="7"/>
  <c r="AN23" i="7"/>
  <c r="AH23" i="7"/>
  <c r="AB23" i="7"/>
  <c r="AP19" i="7"/>
  <c r="AT19" i="7" s="1"/>
  <c r="AN19" i="7"/>
  <c r="AD19" i="7"/>
  <c r="AH19" i="7" s="1"/>
  <c r="AB19" i="7"/>
  <c r="AT18" i="7"/>
  <c r="AN18" i="7"/>
  <c r="AD18" i="7"/>
  <c r="AH18" i="7" s="1"/>
  <c r="AB18" i="7"/>
  <c r="AT15" i="7"/>
  <c r="AN15" i="7"/>
  <c r="AH15" i="7"/>
  <c r="AB15" i="7"/>
  <c r="AP9" i="7"/>
  <c r="AN9" i="7"/>
  <c r="AD9" i="7"/>
  <c r="X9" i="7"/>
  <c r="AH46" i="7" l="1"/>
  <c r="AN46" i="7"/>
  <c r="AU150" i="7"/>
  <c r="AN30" i="7"/>
  <c r="AA30" i="7"/>
  <c r="AU24" i="7"/>
  <c r="AM30" i="7"/>
  <c r="AT9" i="7"/>
  <c r="AT30" i="7" s="1"/>
  <c r="AP30" i="7"/>
  <c r="AB9" i="7"/>
  <c r="X30" i="7"/>
  <c r="AU151" i="7"/>
  <c r="AG30" i="7"/>
  <c r="AJ30" i="7"/>
  <c r="AS30" i="7"/>
  <c r="AH9" i="7"/>
  <c r="AH30" i="7" s="1"/>
  <c r="AD30" i="7"/>
  <c r="AB30" i="7"/>
  <c r="AB46" i="7"/>
  <c r="AU33" i="7"/>
  <c r="AU35" i="7"/>
  <c r="AU45" i="7"/>
  <c r="AU18" i="7"/>
  <c r="AU23" i="7"/>
  <c r="AU19" i="7"/>
  <c r="AU15" i="7"/>
  <c r="AU29" i="7"/>
  <c r="AU27" i="7"/>
  <c r="AU28" i="7"/>
  <c r="AU25" i="7"/>
  <c r="AU9" i="7" l="1"/>
  <c r="AU30" i="7" s="1"/>
  <c r="AU46" i="7"/>
  <c r="J166" i="7"/>
  <c r="K166" i="7" s="1"/>
  <c r="L166" i="7" s="1"/>
  <c r="E79" i="11" l="1"/>
  <c r="H87" i="10" l="1"/>
  <c r="G86" i="10"/>
  <c r="F86" i="10"/>
  <c r="E86" i="10"/>
  <c r="D86" i="10"/>
  <c r="H84" i="10"/>
  <c r="G83" i="10"/>
  <c r="F83" i="10"/>
  <c r="E83" i="10"/>
  <c r="D83" i="10"/>
  <c r="H81" i="10"/>
  <c r="H80" i="10"/>
  <c r="H79" i="10"/>
  <c r="G78" i="10"/>
  <c r="F78" i="10"/>
  <c r="E78" i="10"/>
  <c r="D78" i="10"/>
  <c r="H76" i="10"/>
  <c r="H75" i="10"/>
  <c r="H74" i="10"/>
  <c r="H73" i="10"/>
  <c r="G72" i="10"/>
  <c r="F72" i="10"/>
  <c r="E72" i="10"/>
  <c r="D72" i="10"/>
  <c r="H69" i="10"/>
  <c r="G68" i="10"/>
  <c r="F68" i="10"/>
  <c r="E68" i="10"/>
  <c r="D68" i="10"/>
  <c r="H66" i="10"/>
  <c r="G65" i="10"/>
  <c r="F65" i="10"/>
  <c r="E65" i="10"/>
  <c r="D65" i="10"/>
  <c r="G62" i="10"/>
  <c r="G61" i="10" s="1"/>
  <c r="F62" i="10"/>
  <c r="F61" i="10" s="1"/>
  <c r="E62" i="10"/>
  <c r="E61" i="10" s="1"/>
  <c r="D62" i="10"/>
  <c r="D61" i="10" s="1"/>
  <c r="G59" i="10"/>
  <c r="F59" i="10"/>
  <c r="E59" i="10"/>
  <c r="D59" i="10"/>
  <c r="G58" i="10"/>
  <c r="F58" i="10"/>
  <c r="E58" i="10"/>
  <c r="D58" i="10"/>
  <c r="G55" i="10"/>
  <c r="F55" i="10"/>
  <c r="E55" i="10"/>
  <c r="D55" i="10"/>
  <c r="G54" i="10"/>
  <c r="F54" i="10"/>
  <c r="E54" i="10"/>
  <c r="D54" i="10"/>
  <c r="G53" i="10"/>
  <c r="F53" i="10"/>
  <c r="E53" i="10"/>
  <c r="D53" i="10"/>
  <c r="G50" i="10"/>
  <c r="F50" i="10"/>
  <c r="E50" i="10"/>
  <c r="D50" i="10"/>
  <c r="G49" i="10"/>
  <c r="F49" i="10"/>
  <c r="E49" i="10"/>
  <c r="D49" i="10"/>
  <c r="G46" i="10"/>
  <c r="F46" i="10"/>
  <c r="E46" i="10"/>
  <c r="D46" i="10"/>
  <c r="G45" i="10"/>
  <c r="G44" i="10" s="1"/>
  <c r="F45" i="10"/>
  <c r="F44" i="10" s="1"/>
  <c r="E45" i="10"/>
  <c r="D45" i="10"/>
  <c r="G42" i="10"/>
  <c r="G41" i="10" s="1"/>
  <c r="F42" i="10"/>
  <c r="F41" i="10" s="1"/>
  <c r="E42" i="10"/>
  <c r="E41" i="10" s="1"/>
  <c r="D42" i="10"/>
  <c r="D41" i="10" s="1"/>
  <c r="G38" i="10"/>
  <c r="G37" i="10" s="1"/>
  <c r="F38" i="10"/>
  <c r="F37" i="10" s="1"/>
  <c r="E38" i="10"/>
  <c r="E37" i="10" s="1"/>
  <c r="D38" i="10"/>
  <c r="D37" i="10" s="1"/>
  <c r="G35" i="10"/>
  <c r="F35" i="10"/>
  <c r="E35" i="10"/>
  <c r="D35" i="10"/>
  <c r="G34" i="10"/>
  <c r="F34" i="10"/>
  <c r="E34" i="10"/>
  <c r="D34" i="10"/>
  <c r="G33" i="10"/>
  <c r="F33" i="10"/>
  <c r="E33" i="10"/>
  <c r="D33" i="10"/>
  <c r="G32" i="10"/>
  <c r="F32" i="10"/>
  <c r="E32" i="10"/>
  <c r="D32" i="10"/>
  <c r="G31" i="10"/>
  <c r="F31" i="10"/>
  <c r="E31" i="10"/>
  <c r="D31" i="10"/>
  <c r="G30" i="10"/>
  <c r="F30" i="10"/>
  <c r="E30" i="10"/>
  <c r="D30" i="10"/>
  <c r="G27" i="10"/>
  <c r="F27" i="10"/>
  <c r="E27" i="10"/>
  <c r="D27" i="10"/>
  <c r="G26" i="10"/>
  <c r="F26" i="10"/>
  <c r="E26" i="10"/>
  <c r="D26" i="10"/>
  <c r="G25" i="10"/>
  <c r="F25" i="10"/>
  <c r="E25" i="10"/>
  <c r="D25" i="10"/>
  <c r="G24" i="10"/>
  <c r="F24" i="10"/>
  <c r="E24" i="10"/>
  <c r="D24" i="10"/>
  <c r="G21" i="10"/>
  <c r="F21" i="10"/>
  <c r="F19" i="10" s="1"/>
  <c r="E21" i="10"/>
  <c r="D21" i="10"/>
  <c r="G20" i="10"/>
  <c r="G19" i="10" s="1"/>
  <c r="E20" i="10"/>
  <c r="D20" i="10"/>
  <c r="H16" i="10"/>
  <c r="G15" i="10"/>
  <c r="F15" i="10"/>
  <c r="E15" i="10"/>
  <c r="D15" i="10"/>
  <c r="H13" i="10"/>
  <c r="H8" i="10"/>
  <c r="G7" i="10"/>
  <c r="F7" i="10"/>
  <c r="E7" i="10"/>
  <c r="D7" i="10"/>
  <c r="H26" i="10" l="1"/>
  <c r="H24" i="10"/>
  <c r="G29" i="10"/>
  <c r="E23" i="10"/>
  <c r="E64" i="10"/>
  <c r="G64" i="10"/>
  <c r="H68" i="10"/>
  <c r="I69" i="10" s="1"/>
  <c r="F71" i="10"/>
  <c r="E6" i="10"/>
  <c r="H86" i="10"/>
  <c r="I87" i="10" s="1"/>
  <c r="F64" i="10"/>
  <c r="G71" i="10"/>
  <c r="E71" i="10"/>
  <c r="H83" i="10"/>
  <c r="I84" i="10" s="1"/>
  <c r="D71" i="10"/>
  <c r="H78" i="10"/>
  <c r="I81" i="10" s="1"/>
  <c r="H72" i="10"/>
  <c r="D64" i="10"/>
  <c r="H65" i="10"/>
  <c r="H15" i="10"/>
  <c r="I16" i="10" s="1"/>
  <c r="D6" i="10"/>
  <c r="G6" i="10"/>
  <c r="F6" i="10"/>
  <c r="H7" i="10"/>
  <c r="I13" i="10" s="1"/>
  <c r="E19" i="10"/>
  <c r="F23" i="10"/>
  <c r="F29" i="10"/>
  <c r="G23" i="10"/>
  <c r="G18" i="10" s="1"/>
  <c r="E29" i="10"/>
  <c r="H31" i="10"/>
  <c r="H32" i="10"/>
  <c r="H33" i="10"/>
  <c r="H34" i="10"/>
  <c r="H35" i="10"/>
  <c r="D23" i="10"/>
  <c r="F52" i="10"/>
  <c r="E52" i="10"/>
  <c r="E44" i="10"/>
  <c r="D48" i="10"/>
  <c r="F48" i="10"/>
  <c r="G52" i="10"/>
  <c r="E57" i="10"/>
  <c r="D57" i="10"/>
  <c r="F57" i="10"/>
  <c r="H20" i="10"/>
  <c r="H21" i="10"/>
  <c r="H30" i="10"/>
  <c r="E48" i="10"/>
  <c r="D19" i="10"/>
  <c r="H27" i="10"/>
  <c r="H37" i="10"/>
  <c r="H25" i="10"/>
  <c r="D29" i="10"/>
  <c r="H38" i="10"/>
  <c r="G48" i="10"/>
  <c r="G57" i="10"/>
  <c r="H53" i="10"/>
  <c r="H54" i="10"/>
  <c r="H55" i="10"/>
  <c r="H45" i="10"/>
  <c r="H46" i="10"/>
  <c r="H42" i="10"/>
  <c r="D44" i="10"/>
  <c r="H50" i="10"/>
  <c r="D52" i="10"/>
  <c r="H58" i="10"/>
  <c r="H59" i="10"/>
  <c r="H61" i="10"/>
  <c r="H41" i="10"/>
  <c r="H49" i="10"/>
  <c r="H62" i="10"/>
  <c r="F40" i="10" l="1"/>
  <c r="H64" i="10"/>
  <c r="I68" i="10" s="1"/>
  <c r="F18" i="10"/>
  <c r="E18" i="10"/>
  <c r="H71" i="10"/>
  <c r="I86" i="10" s="1"/>
  <c r="I80" i="10"/>
  <c r="I79" i="10"/>
  <c r="I75" i="10"/>
  <c r="I73" i="10"/>
  <c r="I76" i="10"/>
  <c r="I74" i="10"/>
  <c r="I66" i="10"/>
  <c r="H6" i="10"/>
  <c r="I15" i="10" s="1"/>
  <c r="I12" i="10"/>
  <c r="I10" i="10"/>
  <c r="I8" i="10"/>
  <c r="I11" i="10"/>
  <c r="I9" i="10"/>
  <c r="H23" i="10"/>
  <c r="I26" i="10" s="1"/>
  <c r="H29" i="10"/>
  <c r="I32" i="10" s="1"/>
  <c r="D18" i="10"/>
  <c r="H44" i="10"/>
  <c r="I45" i="10" s="1"/>
  <c r="H52" i="10"/>
  <c r="I54" i="10" s="1"/>
  <c r="E40" i="10"/>
  <c r="H57" i="10"/>
  <c r="I59" i="10" s="1"/>
  <c r="G40" i="10"/>
  <c r="G89" i="10" s="1"/>
  <c r="H48" i="10"/>
  <c r="I50" i="10" s="1"/>
  <c r="H19" i="10"/>
  <c r="I21" i="10" s="1"/>
  <c r="I38" i="10"/>
  <c r="I62" i="10"/>
  <c r="D40" i="10"/>
  <c r="I42" i="10"/>
  <c r="F89" i="10" l="1"/>
  <c r="I65" i="10"/>
  <c r="I34" i="10"/>
  <c r="E89" i="10"/>
  <c r="H18" i="10"/>
  <c r="I29" i="10" s="1"/>
  <c r="D89" i="10"/>
  <c r="I25" i="10"/>
  <c r="I53" i="10"/>
  <c r="I78" i="10"/>
  <c r="I72" i="10"/>
  <c r="I83" i="10"/>
  <c r="I7" i="10"/>
  <c r="I33" i="10"/>
  <c r="I31" i="10"/>
  <c r="I35" i="10"/>
  <c r="I30" i="10"/>
  <c r="I24" i="10"/>
  <c r="I27" i="10"/>
  <c r="I58" i="10"/>
  <c r="I46" i="10"/>
  <c r="I20" i="10"/>
  <c r="I55" i="10"/>
  <c r="H40" i="10"/>
  <c r="I61" i="10" s="1"/>
  <c r="I49" i="10"/>
  <c r="I37" i="10" l="1"/>
  <c r="I19" i="10"/>
  <c r="I23" i="10"/>
  <c r="H89" i="10"/>
  <c r="I44" i="10"/>
  <c r="I41" i="10"/>
  <c r="I52" i="10"/>
  <c r="I57" i="10"/>
  <c r="I48" i="10"/>
  <c r="I89" i="10" l="1"/>
  <c r="I6" i="10"/>
  <c r="I40" i="10"/>
  <c r="I64" i="10"/>
  <c r="I71" i="10"/>
  <c r="I1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Johnny Gil Quintero</author>
    <author>GESTION</author>
  </authors>
  <commentList>
    <comment ref="T53" authorId="0" shapeId="0" xr:uid="{08109E1E-E67A-4196-8D9F-4BC13F12AEF4}">
      <text>
        <r>
          <rPr>
            <b/>
            <sz val="9"/>
            <color indexed="81"/>
            <rFont val="Tahoma"/>
            <family val="2"/>
          </rPr>
          <t>Johnny Gil Quintero:</t>
        </r>
        <r>
          <rPr>
            <sz val="9"/>
            <color indexed="81"/>
            <rFont val="Tahoma"/>
            <family val="2"/>
          </rPr>
          <t xml:space="preserve">
Revisar</t>
        </r>
      </text>
    </comment>
    <comment ref="O103" authorId="1" shapeId="0" xr:uid="{F23A59AC-7E9D-4920-B873-9BEC54B943AA}">
      <text>
        <r>
          <rPr>
            <b/>
            <sz val="9"/>
            <color indexed="81"/>
            <rFont val="Tahoma"/>
            <family val="2"/>
          </rPr>
          <t>CALIDAD</t>
        </r>
        <r>
          <rPr>
            <sz val="9"/>
            <color indexed="81"/>
            <rFont val="Tahoma"/>
            <family val="2"/>
          </rPr>
          <t xml:space="preserve">
</t>
        </r>
      </text>
    </comment>
    <comment ref="O104" authorId="1" shapeId="0" xr:uid="{F90916B0-72E2-4DCA-93DC-17EA602DC1DB}">
      <text>
        <r>
          <rPr>
            <b/>
            <sz val="9"/>
            <color indexed="81"/>
            <rFont val="Tahoma"/>
            <family val="2"/>
          </rPr>
          <t>REORGANIZACION</t>
        </r>
      </text>
    </comment>
    <comment ref="O105" authorId="1" shapeId="0" xr:uid="{4477E6C1-2E48-45EE-AB88-C78EEA0531C3}">
      <text>
        <r>
          <rPr>
            <b/>
            <sz val="9"/>
            <color indexed="81"/>
            <rFont val="Tahoma"/>
            <family val="2"/>
          </rPr>
          <t xml:space="preserve">REORGANIZACION </t>
        </r>
        <r>
          <rPr>
            <sz val="9"/>
            <color indexed="81"/>
            <rFont val="Tahoma"/>
            <family val="2"/>
          </rPr>
          <t xml:space="preserve">
</t>
        </r>
      </text>
    </comment>
    <comment ref="O106" authorId="1" shapeId="0" xr:uid="{14552863-61C3-40ED-B062-86DD63CD27B5}">
      <text>
        <r>
          <rPr>
            <b/>
            <sz val="9"/>
            <color indexed="81"/>
            <rFont val="Tahoma"/>
            <family val="2"/>
          </rPr>
          <t xml:space="preserve">IVC MEDICAMENTOS </t>
        </r>
        <r>
          <rPr>
            <sz val="9"/>
            <color indexed="81"/>
            <rFont val="Tahoma"/>
            <family val="2"/>
          </rPr>
          <t xml:space="preserve">
</t>
        </r>
      </text>
    </comment>
    <comment ref="O107" authorId="1" shapeId="0" xr:uid="{99BF8A30-B28C-45A0-AAD7-EB8776461E5B}">
      <text>
        <r>
          <rPr>
            <sz val="9"/>
            <color indexed="81"/>
            <rFont val="Tahoma"/>
            <family val="2"/>
          </rPr>
          <t xml:space="preserve">IVC 
</t>
        </r>
      </text>
    </comment>
    <comment ref="O108" authorId="1" shapeId="0" xr:uid="{BB8DA1D6-200D-4D4A-BFF2-A0DAFD581646}">
      <text>
        <r>
          <rPr>
            <b/>
            <sz val="9"/>
            <color indexed="81"/>
            <rFont val="Tahoma"/>
            <family val="2"/>
          </rPr>
          <t>GOBER - IVC</t>
        </r>
        <r>
          <rPr>
            <sz val="9"/>
            <color indexed="81"/>
            <rFont val="Tahoma"/>
            <family val="2"/>
          </rPr>
          <t xml:space="preserve">
</t>
        </r>
      </text>
    </comment>
    <comment ref="O109" authorId="1" shapeId="0" xr:uid="{12CE6B79-B6F5-469F-BA85-A13C8D02DA4C}">
      <text>
        <r>
          <rPr>
            <b/>
            <sz val="9"/>
            <color indexed="81"/>
            <rFont val="Tahoma"/>
            <family val="2"/>
          </rPr>
          <t>GOBER - IVC</t>
        </r>
        <r>
          <rPr>
            <sz val="9"/>
            <color indexed="81"/>
            <rFont val="Tahoma"/>
            <family val="2"/>
          </rPr>
          <t xml:space="preserve">
</t>
        </r>
      </text>
    </comment>
    <comment ref="O110" authorId="1" shapeId="0" xr:uid="{C856D57C-F3AF-4A5B-9737-C4702403FDF9}">
      <text>
        <r>
          <rPr>
            <b/>
            <sz val="9"/>
            <color indexed="81"/>
            <rFont val="Tahoma"/>
            <family val="2"/>
          </rPr>
          <t xml:space="preserve">GOBER - IVC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Johnny Gil Quintero</author>
  </authors>
  <commentList>
    <comment ref="C40" authorId="0" shapeId="0" xr:uid="{6CD6F51F-07F6-465A-BE82-D002FB01EE67}">
      <text>
        <r>
          <rPr>
            <b/>
            <sz val="9"/>
            <color indexed="81"/>
            <rFont val="Tahoma"/>
            <family val="2"/>
          </rPr>
          <t>Johnny Gil Quintero:</t>
        </r>
        <r>
          <rPr>
            <sz val="9"/>
            <color indexed="81"/>
            <rFont val="Tahoma"/>
            <family val="2"/>
          </rPr>
          <t xml:space="preserve">
Servicios públicos domiciliarios, saneamiento básico y agua potable </t>
        </r>
      </text>
    </comment>
  </commentList>
</comments>
</file>

<file path=xl/sharedStrings.xml><?xml version="1.0" encoding="utf-8"?>
<sst xmlns="http://schemas.openxmlformats.org/spreadsheetml/2006/main" count="3910" uniqueCount="2384">
  <si>
    <t>RESULTADO CUATRIENIO</t>
  </si>
  <si>
    <t>LOGROS POR VIGENCIA</t>
  </si>
  <si>
    <t>META PRODUCTO</t>
  </si>
  <si>
    <t>INDICADOR DE PRODUCTO</t>
  </si>
  <si>
    <t xml:space="preserve">TOTAL </t>
  </si>
  <si>
    <t>ESPERADO CUATRIENIO</t>
  </si>
  <si>
    <t>SGP</t>
  </si>
  <si>
    <t>ICLD</t>
  </si>
  <si>
    <t>OTROS</t>
  </si>
  <si>
    <t>TOTAL</t>
  </si>
  <si>
    <t>NOMBRE DEL INDICADOR</t>
  </si>
  <si>
    <t>SECTOR</t>
  </si>
  <si>
    <t>Mantenimiento</t>
  </si>
  <si>
    <t>Incremento</t>
  </si>
  <si>
    <t>SGR</t>
  </si>
  <si>
    <t xml:space="preserve">SUBPROGRAMA </t>
  </si>
  <si>
    <t>EJE ESTRÁTEGICO I. CALIDAD DE VIDA PARA EL DESARROLLO HUMANO</t>
  </si>
  <si>
    <t>EJE ESTRATÉGICO II. LA APUESTA DEL DESARROLLO SOCIAL Y LA PROSPERIDAD.</t>
  </si>
  <si>
    <t>EJE ESTRÁTEGICO III. REVOLUCIÓN PRODUCTIVA, CRECIMIENTO Y EMPLEO</t>
  </si>
  <si>
    <t>EJE ESTRATÉGICO IV.  SOSTENIBILIDAD AMBIENTAL Y ADAPTABILIDAD: LA RUTA DEL FUTURO</t>
  </si>
  <si>
    <t>EJE ESTRATÉGICO V. SEGURIDAD, ORDEN Y TRANSPARENCIA PARA LA CONVIVENCIA</t>
  </si>
  <si>
    <t>PROGRAMA I. ESTRATEGIA SOCIAL PARA VIDA DIGNA E INCLUYENTE</t>
  </si>
  <si>
    <t>PROGRAMA II. ACUERDO DE LUCHA CONTRA EL HAMBRE</t>
  </si>
  <si>
    <t>PROGRAMA I.  EDUCACIÓN INCLUYENTE PARA PROMOVER EL DESARROLLO HUMANO</t>
  </si>
  <si>
    <t>PROGRAMA II. SALUD, DE BIEN A MEJOR PARA TODOS LOS CESARENSES</t>
  </si>
  <si>
    <t>PROGRAMA III. DEPORTE, RECREACIÓN Y ACTIVIDAD FÍSICA: UN NUEVO HORIZONTE</t>
  </si>
  <si>
    <t>PROGRAMA IV.  UN SALTO A LA ERA DIGITAL Y NUEVAS TECNOLOGÍAS.</t>
  </si>
  <si>
    <t xml:space="preserve">PROGRAMA I. TRANSFORMACIÓN DEL CAMPO     </t>
  </si>
  <si>
    <t xml:space="preserve">PROGRAMA II. EMPRENDER PARA CRECER     </t>
  </si>
  <si>
    <t>PROGRAMA III. MINERÍA Y ENERGÍA SOSTENIBLE PARA UN MEJOR FUTURO</t>
  </si>
  <si>
    <t xml:space="preserve">PROGRAMA IV.  MEJOR INFRAESTRUCTURA, MÁS DESARROLLO  </t>
  </si>
  <si>
    <t>PROGRAMA V. EL CESAR CULTURAL Y TURISMO DE CALIDAD</t>
  </si>
  <si>
    <t>PROGRAMA VI. IDECESAR: LA FUERZA DEL DESARROLLO SOCIAL ECONÓMICO REGIONAL</t>
  </si>
  <si>
    <t>PROGRAMA I.PROTECCIÓN  Y CONSERVACIÓN DE LA BIODIVERSIDAD Y LA OFERTA DE  SERVICIOS ECOSISTEMICOS</t>
  </si>
  <si>
    <t>PROGRAMA II. GESTIÓN DEL RIESGO Y DESASTRES</t>
  </si>
  <si>
    <t xml:space="preserve">PROGRAMA I.  SEGUROS Y EN ARMONÍA  </t>
  </si>
  <si>
    <t>PROGRAMA II. GENERACIÓN DE VALOR PÚBLICO PARA LA GENTE</t>
  </si>
  <si>
    <t>PROGRAMA III. CONSTRUCCIÓN DE PAZ</t>
  </si>
  <si>
    <t xml:space="preserve">PROGRAMA IV. MOVILIDAD SEGURA    </t>
  </si>
  <si>
    <t>Subprograma I. Interés superior por los niños y niñas de primera infancia,  infancia y adolescencia.</t>
  </si>
  <si>
    <t>Subprograma II. Los jóvenes: una fuerza positiva de transformación.</t>
  </si>
  <si>
    <t>Subprograma III. Mujeres Empoderadas.</t>
  </si>
  <si>
    <t>Subprograma IV. Personas con discapacidad: inclusión social, la oportunidad</t>
  </si>
  <si>
    <t>Subprograma V. El Arte de Envejecer</t>
  </si>
  <si>
    <t>Subprograma VI. Población Sexualmente Diversa</t>
  </si>
  <si>
    <t>Subprograma I. Acción integral para la reducción del hambre.</t>
  </si>
  <si>
    <t>Subprograma I. Educación pertinente, de calidad, inclusiva y equitativa</t>
  </si>
  <si>
    <t>Subprograma II. Formación superior pertinente y de calidad</t>
  </si>
  <si>
    <t xml:space="preserve">Subprograma II. Aseguramiento </t>
  </si>
  <si>
    <t>Subprograma III. Prestación de Servicios</t>
  </si>
  <si>
    <t>Subprograma IV. Sistema de Emergencias Médicas</t>
  </si>
  <si>
    <t>Subprograma I. Salud Pública</t>
  </si>
  <si>
    <t>Subprograma I. Deporte competitivo</t>
  </si>
  <si>
    <t>Subprograma II. Deporte formativo</t>
  </si>
  <si>
    <t>Subprograma III. Cesarenses activos y saludables</t>
  </si>
  <si>
    <t>Subprograma IV. Deporte recreativo e incluyente</t>
  </si>
  <si>
    <t>Subprograma V. Espacios deportivos para la paz</t>
  </si>
  <si>
    <t>Subprograma VI. Institucionalidad para la excelencia deportiva</t>
  </si>
  <si>
    <t>Subprograma I. Servicios digitales competitivos sin fronteras</t>
  </si>
  <si>
    <t>Subprograma I. Salto a la Agroindustria</t>
  </si>
  <si>
    <t xml:space="preserve">Subprograma I. Desarrollo empresarial  </t>
  </si>
  <si>
    <t>Subprograma II. Salto al Empleo</t>
  </si>
  <si>
    <t>Subprograma  I. Minería sostenible</t>
  </si>
  <si>
    <t>Subprograma II. Transformación Energética, Transición y uso de las energías limpias y renovables.</t>
  </si>
  <si>
    <t xml:space="preserve">Subprograma I. Vías que conectan con la productividad y competitividad </t>
  </si>
  <si>
    <t>Subprograma II. Calidad de vida a través de vivienda digna.</t>
  </si>
  <si>
    <t>Subprograma III. Servicios de acueducto, alcantarillado y disposición adecuada de basuras.</t>
  </si>
  <si>
    <t>Subprograma I. Turismo competitivo</t>
  </si>
  <si>
    <t>Subprograma II. Cultura y Patrimonio</t>
  </si>
  <si>
    <t>Subprograma I. Gestión de los ecosistemas subregionales, agua para el futuro</t>
  </si>
  <si>
    <t>Subprograma I.  Resiliencia, conocimiento, reducción y manejo del riesgo de desastres.</t>
  </si>
  <si>
    <t xml:space="preserve">Subprograma I. Convivencia y seguridad ciudadana </t>
  </si>
  <si>
    <t>Subprograma II. Apoyo para autoridades de seguridad y de justicia</t>
  </si>
  <si>
    <t>Subprograma III. Reducción de factores de riesgo y atención a grupos vulnerables</t>
  </si>
  <si>
    <t>Subprograma IV.  Oportunidades para grupos étnicos</t>
  </si>
  <si>
    <t>Subprograma I. Gestión para el buen desempeño</t>
  </si>
  <si>
    <t>Subprograma II. Fortalecimiento institucional</t>
  </si>
  <si>
    <t xml:space="preserve">Subprograma III.  Buen gobierno, el camino a la Transparencia </t>
  </si>
  <si>
    <t xml:space="preserve">Subprograma I. Apoyar la Implementación del Acuerdo de Paz </t>
  </si>
  <si>
    <t>Subprograma I. La movilidad como herramienta de desarrollo integral</t>
  </si>
  <si>
    <t xml:space="preserve">ATENCION A GRUPOS VULNERABLES - PROMOCION SOCIAL                                                                                                                                                                   </t>
  </si>
  <si>
    <t>A. 14</t>
  </si>
  <si>
    <t xml:space="preserve">Atender  50.000 niños y niñas de la Primera Infancia en los 25 municipios </t>
  </si>
  <si>
    <t>Promover el fortalecimiento de la Ruta Integral de atención en la primera infancia en los del Departamento del Cesar en los 25 municipios</t>
  </si>
  <si>
    <t>Desarrollar estrategias territoriales para la atención a 1000 niños y niñas de la primera infancia en riesgo de desnutrición que permitan iniciar la transformación de los sistemas alimentarios en las familias cesarenses</t>
  </si>
  <si>
    <t>Atender a través, de un programa intersectorial a 800 niños y niñas de la primera infancia en condición de discapacidad teniendo en cuenta el enfoque diferencial por tipos de discapacidad</t>
  </si>
  <si>
    <t xml:space="preserve">Construcción y puesta en marcha de la estrategia Departamental de atención integral a 110.000 niños y niñas en Infancia y adolescencia en los 25 municipios del Departamento del Cesar. </t>
  </si>
  <si>
    <t xml:space="preserve">Desarrollar un programa especializado para la atencion de 500 niños, niñas en infancia y adolescencia en consumo de sustancias psicoactivas, garantizando la atención especializada en salud y la inclusión al sistema educativo.  </t>
  </si>
  <si>
    <t>Construir e implementar 4 programas para descubrir talentos en arte, cultura, deporte, tecnología y ciencia, como medio para el desarrollo integral de la infancia y la adolescencia como solución de problemáticas que los afecten.</t>
  </si>
  <si>
    <t>Puesta en marcha de un programa que permita promover la participación 30.000 personas  de grupos poblacionales de infancia y adolescencia y el establecimiento de la mesa de participación de niñez en el Cesar; vista esta como la mejor expresión de su reconocimiento como sujetos de derechos.</t>
  </si>
  <si>
    <t>Atender a través de 4 programas intersectorial a infantes y adolescente en condición de discapacidad teniendo en cuenta el enfoque diferencial por tipos de discapacidad</t>
  </si>
  <si>
    <t>Desarrollar estrategias conjuntas con los territorios que permitan la transformación de los sistemas alimentarios de 1000 personas en la infancia y la adolescencia, promoviendo estilos de vida saludables y buenos hábitos para disminuir la desnutrición y mal nutrición.</t>
  </si>
  <si>
    <t>Desarrollar 4 programas que permita reconocer el juego como elemento fundamental en el desarrollo integral de los niños y niñas. (Rescate de juegos tradicionales).</t>
  </si>
  <si>
    <t xml:space="preserve">Implementar la estrategia intersectorial e interinstitucional de atención integral a 2000 infantes y adolescentes para prevenir y erradicar las peores formas de trabajo infantil y la protección del menor trabajador: Explotación económica, especialmente en mendicidad. </t>
  </si>
  <si>
    <t>Implementar 4 programas en coordinación con los 25 municipios del Cesar y demás agentes del Sistema Nacional de Bienestar Familiar (SNBF) del orden departamental para la atención de las familias y fortalecimiento de sus capacidades que promuevan su corresponsabilidad en el desarrollo integral de los niños, las niñas y los adolescentes</t>
  </si>
  <si>
    <t>Promover conjuntamente con los 25 municipios del Cesar estrategias de prevención de uniones tempranas</t>
  </si>
  <si>
    <t>Promover la implementación centros de atención transitorio al migrante para que de manera conjunta con organismos internacionales y del nivel nacional que hacen parte del sistema nacional de bienestar Familiar (SNBF), se atienda la situación de la niñez migrante interna y externa, priorizando las mujeres embarazadas, niños, niñas, adolescentes y personas mayores</t>
  </si>
  <si>
    <t xml:space="preserve">Centros de atención transitorio al migrante Promovido e implementado </t>
  </si>
  <si>
    <t>Priorizar la implementación de estrategias de prevención de delito de adolescentes con el fin de evitar el escalonamiento de conductas y conflictos al sistema penal y promover la aplicación de la justicia restaurativa como finalidad del sistema de responsabilidad penal para adolescentes</t>
  </si>
  <si>
    <t>OFICINA RESPONSABLE</t>
  </si>
  <si>
    <t>Oficina Asesora de Política Social</t>
  </si>
  <si>
    <t xml:space="preserve">ATENCION A GRUPOS VULNERABLES - PROMOCION SOCIAL  </t>
  </si>
  <si>
    <t>Construcción de plataforma de información para la población joven, que le permita acceder a programas, proyectos, actividades, servicios, convocatorias y rutas de atención, que entidades públicas, privadas, mixtas y comunitarias tengan disponibles para esta población</t>
  </si>
  <si>
    <t>Impulsar a 1000 jóvenes cesarenses con ideas innovadores que impacten el desarrollo económico y social de su entorno.</t>
  </si>
  <si>
    <t>Beneficiar a la 30000 jovenes con una estrategia de participación a partir de la diversidad, los derechos y las obligaciones para contribuir en el desarrollo comunitario, familiar y personal, laboral, los procesos políticos, la vida pública, la protección del medio ambiente, la consolidación de la paz y la prevención de conflictos</t>
  </si>
  <si>
    <t xml:space="preserve">Vincular a 15000 jóvenes Cesarenses para que desarrollen actividades que fortalezcan sus proyectos de vida, las habilidades socioemocionales, la innovación y el liderazgo. </t>
  </si>
  <si>
    <t>Implementar 4 estrategias que les permita fortalecer la institucionalidad para favorecer la inclusión social, económica y política de los jóvenes en el departamento del Cesar</t>
  </si>
  <si>
    <t xml:space="preserve">Beneficiar a 50000 jovenes con un programa intersectorial e interinstitucional en coordinación con los 25 municipios del departamento, que nos permitan promover la garantía de los derechos fundamentales. </t>
  </si>
  <si>
    <t>Fortalecer la operatividad de las 26 plataformas de juventud Municipales y Departamental</t>
  </si>
  <si>
    <t xml:space="preserve">Construir y desarrollar programa departamental para la equidad de género que fortalezca las instituciones para la promoción del respeto, la protección y la garantía de los derechos de 40000 mujeres en el Departamento del Cesar. </t>
  </si>
  <si>
    <t xml:space="preserve"> Levantar 1 línea base de las vocaciones laborales de las mujeres de los estratos 1 y 2 con el objetivo de diseñar estrategias de emprendimiento con sus respectivos planes de negocios que les permitan mejorar la calidad de su entorno familiar.</t>
  </si>
  <si>
    <t xml:space="preserve">Garantizar la inclusión de 1000 mujeres especialmente rural en procesos de ordenamiento social, productivo y de acceso a créditos, al igual que su participación en espacios de toma de decisiones del sector agropecuario, que conduzcan a un desarrollo rural equitativo y sostenible. </t>
  </si>
  <si>
    <t>1.000 mujeres incluidas</t>
  </si>
  <si>
    <t>Generar 4 estrategias comunicativas para la erradicación de la violencia contra la mujer, promoviendo la transformación de imaginarios culturales de discriminación, violencia, explotación y abuso contra niñas y adolescentes, e impulsar programas que superen estereotipos y construyan masculinidades no violentas y corresponsables</t>
  </si>
  <si>
    <t xml:space="preserve">Crear y/o dotar  12 centros de atención integrales que promuevan la atención en conflictos familiares, psicosociales, protección y empoderamiento en busca del mejoramiento de su calidad de vida y de su entorno familiar. </t>
  </si>
  <si>
    <t xml:space="preserve">Crear una escuela de formación integral para 1000 mujeres Cesarenses en temas relacionados con la salud, participación, liderazgo, proyecto de vida, empoderamiento y política que les permitan potenciar habilidades para ser multiplicadoras en su entorno comunitario. </t>
  </si>
  <si>
    <t>Crear la Oficina de Atención a las personas con Discapacidad</t>
  </si>
  <si>
    <t xml:space="preserve">ATENCION A GRUPOS VULNERABLES - PROMOCION SOCIAL </t>
  </si>
  <si>
    <t>Poner en marcha 3 centros de atención integral para las personas con discapacidad severa y profunda, que permitan la independencia laboral de sus cuidadores.</t>
  </si>
  <si>
    <t>Crear de un banco de productos de apoyo que nos permita beneficiar a 2000 personas con discapacidad para mejorar su calidad de vida y la de sus cuidadores</t>
  </si>
  <si>
    <t>Construir 4 estrategias que permita fortalecer anualmente la infraestructura, el talento humano y la tecnología de sistemas de información y equipos biomédicos de las instituciones públicas de habilitación, rehabilitación que atiendan personas con discapacidad</t>
  </si>
  <si>
    <t>Implementar estrategias que permitan activar mecanismos de inclusión productiva, generación de ingresos y seguridad económica de personas con discapacidad, familias y cuidadores</t>
  </si>
  <si>
    <t>Apoyar la participación de la población en condición de discapacidad en 10 encuentros departamentales Nacional e internacional</t>
  </si>
  <si>
    <t>Beneficiar anualmente a 12500 adultos mayores vulnerables con un programa de asistencia integral para mejorar su calidad de vida</t>
  </si>
  <si>
    <t xml:space="preserve">Apoyar acciones interinstitucionales que permitan la dignificación del proceso de entrega de 32000 subsidios del programa Colombia Mayor.
</t>
  </si>
  <si>
    <t xml:space="preserve">Diseñar 4 programas para impulsar iniciativas que le apunten a la inclusión social y productiva de los campesinos mayores.
</t>
  </si>
  <si>
    <t xml:space="preserve">Establecer una alianza colaborativa interinstitucional para la atención de la población en alto riesgo nutricional.
</t>
  </si>
  <si>
    <t>A. 1</t>
  </si>
  <si>
    <t>Secretaria de Educación</t>
  </si>
  <si>
    <t>Numero de alianzas promovidas</t>
  </si>
  <si>
    <t>Activar acciones e iniciativas que garanticen el acceso y permanencia de 4500 Cesarenses en el sistema educativo a través del Plan de Permanencia Escolar</t>
  </si>
  <si>
    <t xml:space="preserve">Promover una estrategia articulada con el SENA y/o Universidades que permita a 20000os estudiantes del nivel de educación media la doble titulación y la oferta de
otras modalidades en la Educación Media.
</t>
  </si>
  <si>
    <t xml:space="preserve">Poner en marcha un proceso de 182 mejoramiento y ampliación de infraestructura escolar y fortalecer los diferentes ambientes escolares en los niveles de educación preescolar básica y media con mobiliario materiales y elementos de apoyo pedagógico técnico
y tecnológico.
</t>
  </si>
  <si>
    <t>Gestionar 20000 dotación de herramientas tecnológicas (TIC) y conectividad en el marco de la CTeI que apoyen y faciliten mejores aprendizajes</t>
  </si>
  <si>
    <t>Poner en marcha una estrategia de apoyo estímulos y formación (capacitación o actualización) para 3000 directivos-docentes y docentes</t>
  </si>
  <si>
    <t xml:space="preserve">Apoyar el desarrollo de 5 Programas de Educación Propia de los Pueblos Indígenas y Afrocolombianos de acuerdo con sus usos y costumbres como su
Cosmovisión
</t>
  </si>
  <si>
    <t xml:space="preserve">Promover el desarrollo de 6 Programas Educativos con Metodologías Flexibles para cerrar las brechas entre la población urbana rural y rural dispersa personas con características socioemocionales diferenciales cognitivas o de salud y/o con alto grado
de vulnerabilidad.
</t>
  </si>
  <si>
    <t xml:space="preserve">Elaborar el Plan Departamental de Lectura Escritura y Oralidad a través de la Red de Bibliotecas Públicas Municipales del Cesar en articulación con las
Instituciones Educativas.
</t>
  </si>
  <si>
    <t xml:space="preserve">Organizar y desarrollar el Plan Integral Departamental de Apoyo al Mejoramiento a la
Educación para garantizar calidad
</t>
  </si>
  <si>
    <t xml:space="preserve">Fortalecer el desarrollo de los 6 Proyectos Pedagógicos Obligatorios (Ciudadanía Global y Competencias socio-emocionales, educación ambiental, educación vial estilos de vida saludable, DDHH, Educación para la Sexualidad y Construcción de Ciudadanía participación Cátedra de la Paz, Semilleros de Investigación y de experiencias
significativas de maestros o alumnos
</t>
  </si>
  <si>
    <t>Apoyar 182 acciones formativas para la consolidación de la paz- Cátedra de Construcción de PAZ</t>
  </si>
  <si>
    <t>Realizar programas contemplados en la política pública Departamental de Bilingüismo que involucre docentes de Preescolar Básica y Media.</t>
  </si>
  <si>
    <t xml:space="preserve">Plan Departamental de Bilingüismo implementado
</t>
  </si>
  <si>
    <t>programa gestionado</t>
  </si>
  <si>
    <t xml:space="preserve">Estrategia para promover el uso de las nuevas tecnologías para que más adolescentes jóvenes y adultos accedan al servicio público educativo a través de la Educación Virtual.
</t>
  </si>
  <si>
    <t xml:space="preserve">Gestionar y cofinanciar la legalización de 50 predios donde funcionan sedes educativas sobre los que municipios o el departamento no tienen propiedad.
</t>
  </si>
  <si>
    <t xml:space="preserve">Fortalecimiento institucional de la Secretaría de Educación Departamental y sus servidores en los 24 municipios no certificados del departamento del
Cesar.
</t>
  </si>
  <si>
    <t>Apoyar la implementación de los 179 Planes Escolares de Gestión del Riesgo en los Centros e Instituciones Educativas.</t>
  </si>
  <si>
    <t xml:space="preserve">Fortalecer 4 programas de acceso y permanencia a la educación inicial.
</t>
  </si>
  <si>
    <t>Lanzar una estrategia para el estrechamiento de vínculos entre el sector privado (empresas y gremios) para la definición de educación (técnica tecnológica y universitaria) pertinente con la dinámica económica del territorio especialmente: agroindustrial turismo y economía creativa</t>
  </si>
  <si>
    <t>Estrategia implementada</t>
  </si>
  <si>
    <t xml:space="preserve">Impulsar el programa NEXO Global para instituciones
públicas de educación
</t>
  </si>
  <si>
    <t>Crear el comité departamental de calidad educativa.</t>
  </si>
  <si>
    <t xml:space="preserve">Programa impulsado
</t>
  </si>
  <si>
    <t xml:space="preserve">Comité creado
</t>
  </si>
  <si>
    <t xml:space="preserve">Fortalecer financieramente a FEDESCESAR (Fondo Departamental de Educación Superior del Cesar) para aumentar los beneficiarios
</t>
  </si>
  <si>
    <t>FEDESCESAR fortalecido</t>
  </si>
  <si>
    <t>Gestionar circuitos de 2 Rutas Universitarias donde se garantice el transporte de los jóvenes a las universidades</t>
  </si>
  <si>
    <t xml:space="preserve">Numero de rutas de transporte gestionadas
</t>
  </si>
  <si>
    <t xml:space="preserve">Proyecto ejecutado
</t>
  </si>
  <si>
    <t xml:space="preserve">Impulsar la construcción de la segunda fase de la Universidad Nacional Sede La Paz con sus escenarios deportivos área administrativa aula magna más aulas y laboratorios
</t>
  </si>
  <si>
    <t xml:space="preserve">Desarrollar un proyecto deportivo para estudiantes de la UPC en el antiguo Parque La Vallenata
</t>
  </si>
  <si>
    <t>Construir una sede universitaria en el centro del departamento del Cesar</t>
  </si>
  <si>
    <t xml:space="preserve">Una sede nueva construida
</t>
  </si>
  <si>
    <t xml:space="preserve">Gestionar la ampliación de la sede Aguachica de laUniversidad Popular del Cesar
</t>
  </si>
  <si>
    <t xml:space="preserve">Sede ampliada
</t>
  </si>
  <si>
    <t>Apoyar 4 proyectos de Investigación Básica y aplicada pertinentes a la vocación productiva del Departamento del Cesar</t>
  </si>
  <si>
    <t xml:space="preserve">Numero de proyectos de  investigación apoyados
</t>
  </si>
  <si>
    <t xml:space="preserve">Estrategia impulsada
</t>
  </si>
  <si>
    <t>A. 2</t>
  </si>
  <si>
    <t>SALUD</t>
  </si>
  <si>
    <t>Realizar anualmente monitoreo a las EAPB en las acciones de gestión de riesgo del cáncer de cuello uterino y cáncer de mama.</t>
  </si>
  <si>
    <t>Realizar anualmente monitoreo a las EAPB en las acciones de gestión de riesgo del cáncer de próstata</t>
  </si>
  <si>
    <t>Realizar anualmente monitoreo a las EAPB para garantizar el acceso de las gestantes a la valoración de su estado nutricional</t>
  </si>
  <si>
    <t>Realizar anualmente monitoreo a las EAPB para garantizar el acceso a la atención prenatal que favorezca la atención precoz de los riesgos.</t>
  </si>
  <si>
    <t>Realizar anualmente el monitoreo de las EAPB para garantizar el acceso oportuno al tratamiento antirretroviral de las gestantes diagnosticadas con VIH.</t>
  </si>
  <si>
    <t xml:space="preserve">Impulsar estrategia para la promoción de las publicaciones CTI+i
</t>
  </si>
  <si>
    <t>Sistema de información implementado</t>
  </si>
  <si>
    <t>A. 4</t>
  </si>
  <si>
    <t>Diseñar e implementar un programa de subsidios económicos para deportistas de alto rendimiento.</t>
  </si>
  <si>
    <t>Programa de subsidios económicos implementado</t>
  </si>
  <si>
    <t>Secretaría de Recreación y Deporte</t>
  </si>
  <si>
    <t>Numero de deportistas participando en eventos</t>
  </si>
  <si>
    <t>Aumentar la participación de 2200 deportistas convencionales y en condición de discapacidad en eventos nacionales e internacionales</t>
  </si>
  <si>
    <t>Numero de ligas diagnosticada s</t>
  </si>
  <si>
    <t xml:space="preserve">Descentralizar la labor de 4 ligas convencionales y de discapacitados en los municipios diagnosticados con mayores potenciales deportivos.
</t>
  </si>
  <si>
    <t xml:space="preserve">Fomentar la creación de nuevas 4 ligas, como la de ecuestre, esgrima, bolo, balonmano, lucha libre, karate, porrismo y gimnasia
</t>
  </si>
  <si>
    <t>Numero de ligas creadas</t>
  </si>
  <si>
    <t>Realizar  6 eventos deportivos nacionales.</t>
  </si>
  <si>
    <t xml:space="preserve">Numero de eventos deportivos realizados
</t>
  </si>
  <si>
    <t>Realizar  3 eventos deportivos internacionales.</t>
  </si>
  <si>
    <t xml:space="preserve">Numero de eventos internacionales realizados
</t>
  </si>
  <si>
    <t>Realizar  4 eventos deportivos departamentales</t>
  </si>
  <si>
    <t xml:space="preserve">Numero de  eventos departamentales realizados
</t>
  </si>
  <si>
    <t>Crear el programa de Medicina Deportiva itinerante en los municipios.</t>
  </si>
  <si>
    <t xml:space="preserve">Programa de medicina deportiva creado
</t>
  </si>
  <si>
    <t xml:space="preserve">Aumentar la atención de 13200 deportistas en el programa de ciencias del deporte en el Departamento (medicina, nutrición, psicología y fisioterapeuta </t>
  </si>
  <si>
    <t>Numero de deportistas atendidos</t>
  </si>
  <si>
    <t>Aumentar en 70000 el  número de deportistas inscritos en los Juegos Supérate Intercolegiados.Aumentar el número de deportistas inscritos en los Juegos Supérate Intercolegiados.</t>
  </si>
  <si>
    <t xml:space="preserve">Numero de deportistas inscritos
</t>
  </si>
  <si>
    <t xml:space="preserve">Fortalecer y crear 25  escuelas de formación deportiva en los municipios del departamento del Cesar.
</t>
  </si>
  <si>
    <t xml:space="preserve">Numero de  escuelas de formación fortalecidas
</t>
  </si>
  <si>
    <t>Capacitar a 3000 personas en el sector de recreación y deporte</t>
  </si>
  <si>
    <t xml:space="preserve">Numero de personas capacitadas
</t>
  </si>
  <si>
    <t>Promover la ampliación del programa "Cesar en Movimiento" en los 25 municipios</t>
  </si>
  <si>
    <t>Numero de  municipios impactados</t>
  </si>
  <si>
    <t>Impulsar 4 iniciativas que estimule la actividad física</t>
  </si>
  <si>
    <t>Numero de iniciativas impulsadas</t>
  </si>
  <si>
    <t>Promover un encuentro deportivo anualmente focalizado al adulto mayor.</t>
  </si>
  <si>
    <t xml:space="preserve">Impactar a 13000 habitantes de los diferentes grupos poblacionales (indígenas, afro, LGTBI, Rom, desplazados, en condición de discapacidad, convictos, primera infancia, adulto mayor), mediante programas
deportivos y recreativos.
</t>
  </si>
  <si>
    <t xml:space="preserve">Numero de habitantes impactados
</t>
  </si>
  <si>
    <t xml:space="preserve">Impulsar  4 programas que permita la realización de eventos deportivos departamentales: festivales infantiles, juegos campesinos, juegos indígenas, juegos LGTBI, así como los juegos especiales departamentales para niños y niñas en condición
de discapacidad
</t>
  </si>
  <si>
    <t>Numero de  programas impulsados</t>
  </si>
  <si>
    <t xml:space="preserve">Numero de  encuentros deportivos
promovidos
</t>
  </si>
  <si>
    <t>Promover la reparación y mantenimiento de 12 escenarios deportivos.</t>
  </si>
  <si>
    <t xml:space="preserve">Numero de escenarios deportivos reparados y/o mantenidos
</t>
  </si>
  <si>
    <t>Numero de Inspecciones realizadas</t>
  </si>
  <si>
    <t xml:space="preserve">Realizar 10 Inspecciones de seguimiento a la construcción del Centro Deportivo de Alto Rendimiento Oscar Muñoz Oviedo.
</t>
  </si>
  <si>
    <t xml:space="preserve">Adecuación del Centro de Ciencias del Deporte en el estadio de fútbol Armando Maestre Pavajeau.
</t>
  </si>
  <si>
    <t>Adecuación realizada</t>
  </si>
  <si>
    <t>Implementar un sistema de gestión de calidad en la Secretaría de Recreación y Deporte.</t>
  </si>
  <si>
    <t xml:space="preserve">Crear una escala para categorizar a los
entrenadores de las ligas
</t>
  </si>
  <si>
    <t xml:space="preserve">Crear un programa de apoyo para el mejoramiento académico y profesional de los entrenadores y monitores
departamentales.
</t>
  </si>
  <si>
    <t xml:space="preserve">Crear un sistema de capacitaciones para la formación del talento humano de la Secretaría de Deportes y organizaciones
afines
</t>
  </si>
  <si>
    <t xml:space="preserve">Fortalecer el programa de estímulos a deportistas (Ordenanza N° 018 de 31 de julio de 1996) destacados del Departamento por
año.
</t>
  </si>
  <si>
    <t xml:space="preserve">Creación del Instituto Departamental de Deportes del Cesar INDEPORTES
</t>
  </si>
  <si>
    <t xml:space="preserve">Instituto creado
</t>
  </si>
  <si>
    <t xml:space="preserve">Sistema gestión de calidad implementada
</t>
  </si>
  <si>
    <t xml:space="preserve">Categorizar las  22 ligas activas y legalmente
constituidas
</t>
  </si>
  <si>
    <t xml:space="preserve">Numero de ligas categorizadas
</t>
  </si>
  <si>
    <t xml:space="preserve">Escala creada
</t>
  </si>
  <si>
    <t>Programa creado</t>
  </si>
  <si>
    <t>Sistema de capacitaciones creado</t>
  </si>
  <si>
    <t xml:space="preserve">Programa de estímulos a deportistas fortalecido
</t>
  </si>
  <si>
    <t>Asesor TICS – Secretaría de educación</t>
  </si>
  <si>
    <t>Asesor TICS</t>
  </si>
  <si>
    <t>SERVICIOS PUBLICOS DIFERENTES A ACUEDUCTO ALCANTARILLADO Y ASEO</t>
  </si>
  <si>
    <t xml:space="preserve">Estructurar un diagnóstico de requerimientos de infraestructura tecnológica, conectividad, uso y apropiación.
</t>
  </si>
  <si>
    <t xml:space="preserve">Promover la estructuración de una plataforma que permita divulgar los productos y servicios de los sectores productivos del departamento
</t>
  </si>
  <si>
    <t>Plataforma implementada</t>
  </si>
  <si>
    <t xml:space="preserve">Promover el aumento de cobertura en TICS a través de  2 alianzas público – privadas en sectores urbanos y rurales del departamento
</t>
  </si>
  <si>
    <t>A. 8</t>
  </si>
  <si>
    <t>AGROPECUARIO</t>
  </si>
  <si>
    <t>Realizar 3 programas de mejoramiento genético que permitan aumentar la productividad de la ganadería en el departamento, implementando reproductivas</t>
  </si>
  <si>
    <t>Promover  2 programas de Buenas Prácticas Ganaderas, BPG, en producción de ganado bovino, porcino u ovino-caprino.</t>
  </si>
  <si>
    <t>Formular el Plan Departamental de Extensión Agropecuaria –PDEA</t>
  </si>
  <si>
    <t>Programas de Buenas Prácticas Ganaderas promovido</t>
  </si>
  <si>
    <t>Promover  3 programas de extensionismo  rural25 a los productores agropecuarios del departamento basado en el PDEA</t>
  </si>
  <si>
    <t>Promover  2 programas para mejorar la oferta de pastos y forrajes con el fin de garantizar la productividad, implementando semillas certificadas.</t>
  </si>
  <si>
    <t>Realizar los estudios y diseños de factibilidad, que permita definir la construcción de una planta de procesamiento de alimentos concentrados.</t>
  </si>
  <si>
    <t>Impulsar la construcción y/o adecuación de plantas de beneficio de especies menores</t>
  </si>
  <si>
    <t>Apoyar la realización de 24 eventos feriales y/o ruedas de negocios que promuevan el desarrollo agropecuario del departamento</t>
  </si>
  <si>
    <t>Fomentar 3000 actividad apícola del departamento</t>
  </si>
  <si>
    <t xml:space="preserve">Impulsar el uso de plataformas digitales para posicionar al departamento del Cesar como el epicentro del desarrollo Agro-industrial.
</t>
  </si>
  <si>
    <t xml:space="preserve">Trabajar en el encadenamiento de la producción agropecuaria, fomentando la participación de esquemas asociativos.
</t>
  </si>
  <si>
    <t xml:space="preserve">Fortalecer el sector cafetero a través del apoyo de proyectos enfocados a cafés especiales.
</t>
  </si>
  <si>
    <t>Propiciar la construcción de Infraestructura de comercialización de 2 centros de acopio y transformación de productos agrícolas.</t>
  </si>
  <si>
    <t>Crear las 5 Células de Desarrollo Agrícola del Cesar (AGRICEL) conformadas por una alianza entre gobierno, productores, agremiaciones, comercializadores e industriales para garantizar seguridad alimentaria y desarrollo agroindustrial pensando siempre en generar nuevas oportunidades de empleo de calidad y riqueza para nuestras comunidades.</t>
  </si>
  <si>
    <t>Desarrollar 2 medidas y acciones que permitan la producción de alevinos para promover la piscicultura y la pesca</t>
  </si>
  <si>
    <t>Estructurar y poner en marcha 2 programa piscícola y pesquero en cuerpos de agua del Departamento del Cesar</t>
  </si>
  <si>
    <t>Fortalecer las 20 asociaciones de piscicultores y pescadores</t>
  </si>
  <si>
    <t xml:space="preserve">Crear la coordinación para la gestión de asociaciones público privadas. </t>
  </si>
  <si>
    <t xml:space="preserve">Fortalecer las políticas de Competitividad, Ciencia, Tecnología e innovación en el marco de la Agenda de competitividad y productividad.
</t>
  </si>
  <si>
    <t>Coordinación creada</t>
  </si>
  <si>
    <t xml:space="preserve"> Política de competitividad fortalecida</t>
  </si>
  <si>
    <t xml:space="preserve">Apoyar 5 iniciativas innovadoras que tengan como componente la sofisticación y/o transformación de bienes o productos con valor agregado
</t>
  </si>
  <si>
    <t>Impulsar 50 emprendimientos en las áreas de metalmecánica, confecciones y sectores agropecuarios.</t>
  </si>
  <si>
    <t>Promover y participar en 10 ruedas de negocios regionales, nacionales e Internacionales.</t>
  </si>
  <si>
    <t>Impulsar y fortalecer 3000 MIPYMES a través de IDECESAR</t>
  </si>
  <si>
    <t>Realizar 4 convocatoria a través de fondos de emprendimiento</t>
  </si>
  <si>
    <t>Articular interinstitucionalmente programas de formación de talento humano en sectores productivos potencialmente exitosos del territorio.</t>
  </si>
  <si>
    <t>Implementar una estrategia dirigida a la activación integral de promoción y consolidación de la Industria creativa y cultural.</t>
  </si>
  <si>
    <t xml:space="preserve">Fortalecer observatorio para el empleo.
</t>
  </si>
  <si>
    <t>Gestionar ante el DANE la inclusión del Cesar entre las zonas o regiones priorizadas para la realización de estudios socioeconómicos y sectoriales en el territorio.</t>
  </si>
  <si>
    <t>Diagnóstico de empleabilidad del departamento actualizado</t>
  </si>
  <si>
    <t>Realizar 8 programas interinstitucionales para la formalización del empleo</t>
  </si>
  <si>
    <t>observatorio funcionando</t>
  </si>
  <si>
    <t>Gestión realizada</t>
  </si>
  <si>
    <t>Apoyar e impulsar el proyecto de creación del parque industrial minero en el centro del departamento del Cesar</t>
  </si>
  <si>
    <t>A. 10</t>
  </si>
  <si>
    <t>AMBIENTAL</t>
  </si>
  <si>
    <t>Secretaría de Minas y Energía</t>
  </si>
  <si>
    <t>Proyecto apoyado</t>
  </si>
  <si>
    <t>2 proyectos apoyados</t>
  </si>
  <si>
    <t>Apoyar 2 proyectos de pequeña minería para su formalización, reconversión tecnológica, fortalecimiento o industrialización mediante la dotación de equipos, maquinarias, herramientas, e infraestructura.</t>
  </si>
  <si>
    <t>Numero de acompañaientos realizados</t>
  </si>
  <si>
    <t>Realizar y participar en 6 eventos nacionales para el fomento y promoción de minería.</t>
  </si>
  <si>
    <t>Realizar 2 acompañamientos a los municipios mineros del Cesar en su preparación para el proceso de cierre final de las operaciones y de la post minería.</t>
  </si>
  <si>
    <t>Eventos realizados</t>
  </si>
  <si>
    <t>Numero de  alianzas conformadas</t>
  </si>
  <si>
    <t>Gestionar la conformación de 2 Alianzas público – privadas para la instalación de proyectos de generación de energías limpias y renovables.</t>
  </si>
  <si>
    <t>Establecer estrategias de creación y/o fortalecimiento de iniciativas empresariales para el desarrollo tecnológico de las energías limpias y renovables.</t>
  </si>
  <si>
    <t>Estrategia fortalecida</t>
  </si>
  <si>
    <t>Apoyar programas y/o proyectos de oferta de energías limpias generadas en el territorio</t>
  </si>
  <si>
    <t>Programa apoyado</t>
  </si>
  <si>
    <t>Impulsar 2 programas y proyectos que permitan aprovechar las oportunidades de acuerdo con los potenciales de ubicación y producción de las energías limpias renovables, en zonas urbanas y rurales</t>
  </si>
  <si>
    <t xml:space="preserve">Numero de programas impulsados
</t>
  </si>
  <si>
    <t>Gestionar proyectos de energización para zonas interconectadas y no interconectadas</t>
  </si>
  <si>
    <t>Numero de eventos realizados</t>
  </si>
  <si>
    <t>Realizar y participar en 4 eventos para el fomento y promoción energías no renovables.</t>
  </si>
  <si>
    <t>Promover 2  proyectos de generación, desarrollo comercial y tecnológico del sector energético.</t>
  </si>
  <si>
    <t>Numero de proyectos promovidos</t>
  </si>
  <si>
    <t>Neumero de gestiones realizadas</t>
  </si>
  <si>
    <t>Gestionar 2 aumento de cobertura de servicio de gas domiciliario</t>
  </si>
  <si>
    <t>Numero de proyectos gestionado s</t>
  </si>
  <si>
    <t>A. 9</t>
  </si>
  <si>
    <t>TRANSPORTE</t>
  </si>
  <si>
    <t>Diseñar e implementar un plan 291 kilometros  de vías que permita el desarrollo de procesos sociales e integración territorial, que pueda articular la red de tercero, segundo y primer orden.</t>
  </si>
  <si>
    <t>Rehabilitación y/o pavimentación  de 300 kilometros de vías de primer, segundo y tercer orden a cargos del departamento y de los municipios</t>
  </si>
  <si>
    <t>Apoyar los diseños y construcción de plataformas logísticas multimodales aprovechando las potencialidades de los diferentes modos de transporte en el territorio</t>
  </si>
  <si>
    <t>Secretaría de Infraestructura</t>
  </si>
  <si>
    <t>Mejoramiento de de 2000 kilometros de vías de tercer orden, a cargo del Departamento y los municipios con los bancos de maquinaria</t>
  </si>
  <si>
    <t>Proyectar y diseñar 5 obras de infraestructura que demanda el territorio del Cesar para el crecimiento social y productivo.</t>
  </si>
  <si>
    <t>Fortalecer y ampliar los 6 bancos de maquinarias, líneas amarillas para el mantenimiento rutinario de vías.</t>
  </si>
  <si>
    <t>Rehabilitar y mantener 200 kilometros de vías de segundo y tercer orden con la aplicación de tecnologías</t>
  </si>
  <si>
    <t>Creación y puesta en marcha de 3 esquemas asociativos para el mantenimiento rutinario de tramos críticos en vías de zonas productivas (IDECESAR, CDT, GOBERNACION, COMUNIDAD).</t>
  </si>
  <si>
    <t xml:space="preserve">Crear e implementar en el Departamento el SIG (SISTEMA DE INFORMACION GEOREFRENCIADA) - Vial, con el fin de mantener al día la red vial a cargo del departamento, y mantener la categorización de las mismas.
</t>
  </si>
  <si>
    <t>Generar 25 convenios con las Alcaldías para el embellecimiento de las avenidas, calles y equipamientos urbanos en el Departamento del Cesar.</t>
  </si>
  <si>
    <t xml:space="preserve">Establecer 5 convenios con las entidades del orden nacional para mejorar y/o rehabilitar las vías del departamento. Inventario de vías prioritarias </t>
  </si>
  <si>
    <t>A. 7</t>
  </si>
  <si>
    <t>VIVIENDA</t>
  </si>
  <si>
    <t>Gestionar una estrategia que permita acelerar el desarrollo del programa de vivienda gratuita fase II con rezagos, en los municipios de: Agustín Codazzi, Chiriguaná, El Copey, La Gloria, El paso, La Jagua de Ibirico, La Paz, San Martín y Aguachica</t>
  </si>
  <si>
    <t>Promover el mejoramiento de 800 viviendas para madres comunitarias</t>
  </si>
  <si>
    <t>Impulsar el mejoramiento de 800 vivienda a través del Programa Vida Digna-Casa Digna</t>
  </si>
  <si>
    <t>Desarrollar, de la mano con la Superintendencia de Notariado y Registro, un proceso de 5000 titulación de predios</t>
  </si>
  <si>
    <t>Fortalecer a los 12 municipios en la estructuración de proyectos para la construcción de vivienda por medio de capacitaciones</t>
  </si>
  <si>
    <t>Estrategia gestionada</t>
  </si>
  <si>
    <t>A. 3</t>
  </si>
  <si>
    <t>AGUA POTABLE Y SANEAMIENTO BASICO</t>
  </si>
  <si>
    <t>Fortalecer el sector de los servicios públicos domiciliarios en busca de eficiencia y reducción de los costos de operación.</t>
  </si>
  <si>
    <t>Ampliar el servicio de cobertura en la recolección de residuos sólidos.</t>
  </si>
  <si>
    <t>Realizar los estudios y diseños en los sistemas de acueducto y alcantarillado en el sector urbano y rural.</t>
  </si>
  <si>
    <t>Incluir a los 3 Municipios que no están en el P.D.A</t>
  </si>
  <si>
    <t>Servicios públicos domiciliarios fortalecidos</t>
  </si>
  <si>
    <t>Mejorar 6 coberturas de los servicios de: Acueducto, Alcantarillado y Aseo, en el sector urbano.</t>
  </si>
  <si>
    <t>Aguas del Cesar</t>
  </si>
  <si>
    <t>Mejorar los servicios de acueducto y alcantarillado de 11 corregimientos del Departamento del Cesar.</t>
  </si>
  <si>
    <t>Implementar 20 mecanismos que garanticen a los usuarios el acceso a los servicios y su participación en la gestión y fiscalización de su prestación.</t>
  </si>
  <si>
    <t>Promoción y apoyo a 10 personas jurídicas que presten los servicios públicos</t>
  </si>
  <si>
    <t>A. 13</t>
  </si>
  <si>
    <t>PROMOCION DEL DESARROLLO</t>
  </si>
  <si>
    <t>Promover la creación de la Secretaría de Cultura y Turismo</t>
  </si>
  <si>
    <t>Impulsar plataforma Web que permita la promoción de la oferta turística del territorio.</t>
  </si>
  <si>
    <t>Secretaría creada</t>
  </si>
  <si>
    <t>Numero de actualizaciones fortalecidas</t>
  </si>
  <si>
    <t xml:space="preserve">Fortalecimiento y actualización de  4 Sistema de Información Turística del Departamento del Cesar (SITUR, Cesar)
</t>
  </si>
  <si>
    <t>Plataforma operando</t>
  </si>
  <si>
    <t>Crear bancos de imágenes de los atractivos turísticos y/o culturales del departamento.</t>
  </si>
  <si>
    <t xml:space="preserve">Bancos de imágenes creado y
actualizado
</t>
  </si>
  <si>
    <t xml:space="preserve">Estructurar y poner en marcha  4 planes de mantenimiento y mejoramiento de los atractivos turísticos
</t>
  </si>
  <si>
    <t>Participación en 20 eventos feriales Nacionales y/o internacionales.</t>
  </si>
  <si>
    <t>Realizar 8 estrategias de mercadeo y promoción de los destinos turísticos del departamento.</t>
  </si>
  <si>
    <t xml:space="preserve">Desarrollar 4 estrategias para minimizar el impacto medioambiental del turismo en los
diferentes destinos.
</t>
  </si>
  <si>
    <t xml:space="preserve">Desarrollar los 2  mecanismos de protección al menor, seguimiento de actividades asociadas a la prostitución y reforzando el sistema de denuncias, así como el trabajo colaborativo con la ciudadanía y los empresarios del sector turístico articulado al programa de prevención de la Explotación Sexual Comercial de Niños,
Niñas y adolescentes (ESCNNA).
</t>
  </si>
  <si>
    <t xml:space="preserve">A. 5 </t>
  </si>
  <si>
    <t>CULTURA</t>
  </si>
  <si>
    <t>Impulsar un diagnóstico integral de la oferta cultural del departamento del Cesar.</t>
  </si>
  <si>
    <t>Diagnóstico realizado</t>
  </si>
  <si>
    <t>Promover la diversidad y el patrimonio cultural material e inmaterial a través de la constitución y/o elaboración de 4 listas representativas, inventarios, registros, declaratorias, planes especiales, vigías, entre otros.</t>
  </si>
  <si>
    <t>Implementar 4 estrategias recomendadas en el PES y de la Declaratoria de Patrimonio Inmaterial del Vallenato por la UNESCO, para salvaguardar la música Vallenata tradicional</t>
  </si>
  <si>
    <t>Impulsar 4 convocatorias de desarrollo y fortalecimiento de proyectos de formación artística</t>
  </si>
  <si>
    <t>Apoyar  4 programas  para  la  seguridad  social  del creador y del gestor cultural</t>
  </si>
  <si>
    <t>Gestionar la adecuación y/o dotación de 4 escenarios culturales</t>
  </si>
  <si>
    <t xml:space="preserve">Impulsar y  gestionar  4 programas de emprendimiento para fortalecer los procesos de economía creativa en el sector cultural </t>
  </si>
  <si>
    <t>Implementar 32 actividades interinstitucionales para conformar y activar una agenda cultural permanente en el departamento del Cesar.</t>
  </si>
  <si>
    <t>Apoyar a 4 escuelas de formación artística desde sus diversos grupos poblacionales y/o necesidades educativas especiales.</t>
  </si>
  <si>
    <t>Promover la implementación del plan nacional de lectura 33 bibliotecas públicas adscritas a la Red en el departamento del Cesar</t>
  </si>
  <si>
    <t>Oficina Asesora de Cultura</t>
  </si>
  <si>
    <t>A. 17</t>
  </si>
  <si>
    <t>FORTALECIMIENTO INSTITUCIONAL</t>
  </si>
  <si>
    <t xml:space="preserve">Implementar esquemas de pagos por servicios ambientales37 en áreas de nacimiento de cuencas hidrográfica de fuentes surtidoras de acueductos municipales y rurales, para garantizar la calidad y
cantidad del recurso hídrico en el Departamento
</t>
  </si>
  <si>
    <t>Idecesar</t>
  </si>
  <si>
    <t xml:space="preserve"> 4 proyectos, planes y/o programas orientados a mantener, recuperar y conservar el arbolado urbano (Espacios verdes construidos con base en la siembra de árboles, establecimiento de
paisajismos, pequeños mobiliarios, entre otras).
</t>
  </si>
  <si>
    <t xml:space="preserve">Promover 4 proyectos enmarcados el plan de manejo ambiental del complejo cenagoso de la Zapatosa y humedales del sur y/o del sistema departamental de áreas protegidas.
</t>
  </si>
  <si>
    <t>Establecer viveros en el territorio departamental</t>
  </si>
  <si>
    <t>Sistema implementado</t>
  </si>
  <si>
    <t xml:space="preserve">Vivero establecido
</t>
  </si>
  <si>
    <t>Ecoparque impulsado</t>
  </si>
  <si>
    <t xml:space="preserve">Impulsar 2 programa de jóvenes guardabosques  para promover la protección de la biodiversidad.
</t>
  </si>
  <si>
    <t>Estrategia aplicada</t>
  </si>
  <si>
    <t>Implementar 2 programas de repoblamiento íctico en ríos y ciénagas, con especies nativas de la región</t>
  </si>
  <si>
    <t xml:space="preserve">Desarrollar proyecto encaminado a almacenar el recurso hídrico identificado como excedente de fuentes hídricas en épocas de lluvia y darle uso doméstico y agrícola
</t>
  </si>
  <si>
    <t>Proyecto desarrollado</t>
  </si>
  <si>
    <t>A. 12</t>
  </si>
  <si>
    <t xml:space="preserve">Generar iniciativas de adaptación y/o mitigación al cambio climático que reduzcan los efectos de las sequías y las inundaciones en los municipios del  Departamento </t>
  </si>
  <si>
    <t xml:space="preserve">Oficina de
Gestión del Riesgo
</t>
  </si>
  <si>
    <t>Generar 2 acciones para mitigar el avance de la degradación de los suelos en el departamento.</t>
  </si>
  <si>
    <t xml:space="preserve">Implementar sistemas de alerta temprana efectivos, que brinden información a la población vulnerable sobre una amenaza y pongan en marcha los planes necesarios
</t>
  </si>
  <si>
    <t>Fortalecimiento de la Central de Información y Telecomunicaciones (CITEL</t>
  </si>
  <si>
    <t xml:space="preserve">Fortalecer la estrategia de control de incendios forestales brindando capacidades de recurso
humano, logístico y tecnológico.
</t>
  </si>
  <si>
    <t xml:space="preserve">Realizar 3 estudios de amenaza y vulnerabilidad ante fenómenos naturales o antrópicos, para el
ordenamiento territorial Departamental.
</t>
  </si>
  <si>
    <t xml:space="preserve">Actualizar e implementar los 2 protocolos de respuesta a emergencias articulando el nivel sectorial y territorial con el Nacional, cuerpos operativos, empresas públicas y privadas según su misión, para disminuir los tiempos de atención y establecer estándares de calidad.
</t>
  </si>
  <si>
    <t>Fortalecer 2 acciones para la preparación en desastres para una respuesta eficaz a todo nivel.</t>
  </si>
  <si>
    <t>Sistema de alerta implementado</t>
  </si>
  <si>
    <t xml:space="preserve">Trabajar de manera conjunta con los medios de comunicación 16 actividades dirigidas a la concientización sobre la reducción del riesgo de desastres.
</t>
  </si>
  <si>
    <t xml:space="preserve">Fortalecer con 500 personas los sistemas de prevención y atención de desastres con énfasis en la formación del talento humano
</t>
  </si>
  <si>
    <t xml:space="preserve">Central de información fortalecida
</t>
  </si>
  <si>
    <t xml:space="preserve">Generar resiliencia en las comunidades vulnerables empoderando a 2000 personas de las organizaciones comunales en gestión del riesgo de desastres con enfoque inclusivo
</t>
  </si>
  <si>
    <t>Numero de personas empoderadas</t>
  </si>
  <si>
    <t xml:space="preserve">Numero de obras de reducción implementadas
</t>
  </si>
  <si>
    <t xml:space="preserve">Implementación de 10 obras de reducción del riesgo (reconstrucción y de infraestructura afectada por eventos climáticos extremos)
</t>
  </si>
  <si>
    <t>Implantar programas de dotación de nuevas cámaras de vigilancia CCTV, drones y equipos de radio de comunicación como mecanismo para brindar apoyo a las autoridades de policía y militares para la seguridad del territorio.</t>
  </si>
  <si>
    <t>Sistema de información de violencia y  delincuencia implementado</t>
  </si>
  <si>
    <t>A. 18</t>
  </si>
  <si>
    <t>JUSTICIA</t>
  </si>
  <si>
    <t>Desarrollar una estrategia integral de acercamiento y generación de confianza y credibilidad desde la sociedad hacia las autoridades judiciales y de Policía.</t>
  </si>
  <si>
    <t>Desarrollar programas de cultura ciudadana que, al tiempo, reduzca la intolerancia</t>
  </si>
  <si>
    <t>Formular e implementar estrategia orientada a potenciar la oferta interinstitucional e interinstitucional que garanticen los derechos en salud, educación deporte y cultura de los adolescentes y jóvenes que ingresan al sistema de responsabilidad penal</t>
  </si>
  <si>
    <t>ATENCION A GRUPOS VULNERABLES - PROMOSION SOCIAL</t>
  </si>
  <si>
    <t>Secretaría de gobierno</t>
  </si>
  <si>
    <t>Oficina Asesora de Planeación / Asesor de Control Interno de Gestión</t>
  </si>
  <si>
    <t>Fortalecer 16 actividades emanadas de la Estrategia MIPG (Modelo Integrado de Planeación y Gestión). (16 políticas)</t>
  </si>
  <si>
    <t xml:space="preserve">Generar 12 acciones que permitan mitigar los riesgos de corrupción.
</t>
  </si>
  <si>
    <t>Generar espacios de interconectividad eficaces del gobierno departamental con entes de control del orden Nacional y Departamental.</t>
  </si>
  <si>
    <t>Asesor de Control Interno de Gestión / Secretaría General - Grupo de Recursos Físicos y Tecnológicos</t>
  </si>
  <si>
    <t xml:space="preserve">Realizar 5 acciones  tendientes a la racionalización de trámites, servicios y poner en marcha todos los esfuerzos requeridos para su automatización </t>
  </si>
  <si>
    <t>Asesor de Asuntos Internos</t>
  </si>
  <si>
    <t>Desarrollar  acción que consolide la unificación total de trámites y servicios a través de la ventanilla única, mejorando la interoperabilidad interinstitucional público privada</t>
  </si>
  <si>
    <t>Acción desarrollada</t>
  </si>
  <si>
    <t>Secretaría General - Grupo de Recursos Físicos y Tecnológicos / Asuntos Internos</t>
  </si>
  <si>
    <t>Implementar estrategia con el SENA para el apoyo a aprendices, como soporte al primer empleo</t>
  </si>
  <si>
    <t>Grupo de Talento Humano</t>
  </si>
  <si>
    <t>Implementar un modelo de gestión de documentos electrónicos, la optimización de la información, interoperabilidad entre los sistemas de información, automatización de procesos de atención y servicios para avanzar hacia la estrategia del CERO PAPEL.</t>
  </si>
  <si>
    <t>Secretaría General - Grupo de Recursos Físicos y Tecnológicos – Grupo de Gestión Documental</t>
  </si>
  <si>
    <t>Impulsar 4 programas integrales de mejoramiento continuo del talento humano.</t>
  </si>
  <si>
    <t xml:space="preserve">Apoyar programas de formación del
Talento Humano de la gobernación del Cesar en bilingüismo.
</t>
  </si>
  <si>
    <t>Numero de  programas ofertados</t>
  </si>
  <si>
    <t xml:space="preserve">Promover la oferta de beneficios para 4 programas de bienestar social para el equipo de trabajo.
</t>
  </si>
  <si>
    <t xml:space="preserve">Programa promovido
</t>
  </si>
  <si>
    <t xml:space="preserve">Realizar estudio de modernización administrativa de la Administración Departamental acorde con los nuevos
lineamientos de la normatividad
</t>
  </si>
  <si>
    <t>Estudio realizado</t>
  </si>
  <si>
    <t>Secretaría General</t>
  </si>
  <si>
    <t>Proceso de modernización puesto en marcha</t>
  </si>
  <si>
    <t xml:space="preserve">Poner en marcha un proceso de modernización de las instalaciones y oficinas, dotación de mobiliario como de equipos e infraestructura tecnológica
</t>
  </si>
  <si>
    <t xml:space="preserve">Secretaría General - Grupo de Recursos Físicos y
Tecnológicos
</t>
  </si>
  <si>
    <t xml:space="preserve">Gestionar proyecto de fortalecimiento institucional, en pro de la conectividad e interoperatividad estatal e intragubernamental
</t>
  </si>
  <si>
    <t>Proyecto gestionado</t>
  </si>
  <si>
    <t>Desarrollar la política de Gobierno Digital de acuerdo a la normatividad vigente</t>
  </si>
  <si>
    <t xml:space="preserve">Implementar un Sistema de Información Geográfica que permita consolidar y procesar información para la planificación
territorial
</t>
  </si>
  <si>
    <t xml:space="preserve">Implementar un Sistema de Información Geográfica que permita consolidar y procesar bases de datos estadísticas para el reconocimiento del territorio y la
focalización de la inversión
</t>
  </si>
  <si>
    <t>Implementar estrategia integral a los catastros multipropósitos en los municipios que se prioricen.</t>
  </si>
  <si>
    <t>Formular el Plan de Ordenamiento Territorial</t>
  </si>
  <si>
    <t>Oficina Asesora de Planeación</t>
  </si>
  <si>
    <t xml:space="preserve">Numero de unidades de hardware y software adquiridos
</t>
  </si>
  <si>
    <t>Adquirir y mantener 825 hardware y software que optimicen la operatividad de la Gobernación del Cesar.</t>
  </si>
  <si>
    <t>Politica desarrollada</t>
  </si>
  <si>
    <t xml:space="preserve">Sistema de Información Geográfica implementado
</t>
  </si>
  <si>
    <t xml:space="preserve">Sistema de Información implementado
</t>
  </si>
  <si>
    <t xml:space="preserve">Estrategia integral a los catastros multipropósitos implementada
</t>
  </si>
  <si>
    <t xml:space="preserve">Plan de ordenamiento territorial formulado
</t>
  </si>
  <si>
    <t>Apoyar los 2 procesos de planificación regional.</t>
  </si>
  <si>
    <t>Numero de programas realizados</t>
  </si>
  <si>
    <t>Secretaría de Gobierno / Oficina Asesora de Planeación</t>
  </si>
  <si>
    <t>Sistema de Gestión de Documentos electrónicos optimizado</t>
  </si>
  <si>
    <t xml:space="preserve">Secretaría General - Grupo de Gestión Documental / Asesor de Asuntos Internos
</t>
  </si>
  <si>
    <t xml:space="preserve">Optimizar el Sistema de Gestión de Documentos electrónicos de archivos como herramienta institucional en la simplificación de procesos, acceso a la información y atención apropiada a PQRSD.
</t>
  </si>
  <si>
    <t>Numero de procedimientos mejorados</t>
  </si>
  <si>
    <t>Mejoramienton implementado</t>
  </si>
  <si>
    <t xml:space="preserve">Implementar estrategia de información y comunicación que le permitan al  ciudadano conocer la gestión pública de la entidad.
</t>
  </si>
  <si>
    <t>Asesor de Comunicaciones</t>
  </si>
  <si>
    <t>Numero de campañas realizadas</t>
  </si>
  <si>
    <t xml:space="preserve">Realizar 4 campañas para fortalecer los canales de divulgación de la información pública generada a través de diferentes medios  </t>
  </si>
  <si>
    <t xml:space="preserve">Asesor de Comunicaciones / Secretaría General - Grupo de Recursos Físicos y
Tecnológicos
</t>
  </si>
  <si>
    <t xml:space="preserve">Realizar 2 acciones de mejoras a los canales de atención al ciudadano en la Administración Departamental en cumplimiento de los estándares normativos
</t>
  </si>
  <si>
    <t>Numero de acciones de mejoras realizadas</t>
  </si>
  <si>
    <t>Secretaría General / Asesor de Asuntos Internos</t>
  </si>
  <si>
    <t>Numero de acciones de seguimiento y control realizadas</t>
  </si>
  <si>
    <t xml:space="preserve">Realizar 12 acciones de seguimiento y control a las solicitudes como herramienta para lograr la atención apropiada a trámites, peticiones, quejas, reclamos, solicitudes y
denuncias de la ciudadanía </t>
  </si>
  <si>
    <t>Secretaría General – Grupo de Gestión Documental</t>
  </si>
  <si>
    <t>Numer de acciones de aseguramiento denla información realizadas</t>
  </si>
  <si>
    <t xml:space="preserve">Realizar 8 acciones para fortalecer la aplicación de procesos y procedimientos encaminados a la generación y aseguramiento de la información pública, garantizando su integridad y el acceso oportuno de los ciudadanos y público en general.
</t>
  </si>
  <si>
    <t>Oficina Asesora de Paz</t>
  </si>
  <si>
    <t>Fortalecer institucionalmente los los 25 municipios en procesos en la Oficina Asesora de Paz, para el cumplimiento de la gestión y asistencia técnica y atención territorial a la población víctima, reinsertada, reintegrada y reincorporada del departamento del Cesar.</t>
  </si>
  <si>
    <t xml:space="preserve">Numero de municipios asistidos técnicamente
</t>
  </si>
  <si>
    <t>Implementar 2 programas, proyectos y acciones que promuevan el desarrollo social y la cultura de paz, reconciliación, convivencia y derechos humanos en los municipios PDET y los más afectados por el conflicto armado. (victimas- número promedio reincorporados y reinsertados)</t>
  </si>
  <si>
    <t>Numero de programas implementados</t>
  </si>
  <si>
    <t>Numero de mesas de participación realizadas</t>
  </si>
  <si>
    <t xml:space="preserve">Apoyar anualmente el fortalecimiento y la operatividad de 4 mesa de participación departamental de víctimas </t>
  </si>
  <si>
    <t xml:space="preserve">Aumentar la contribución a las Victimas en la política pública de asistencia, atención, prevención y protección en los componentes de Prevención temprana, Prevención urgente, así como en la Atención Y Asistencia Para la Superación de situación de Vulnerabilidad en los componentes de Identificación, Salud, Educación, Generación de Ingresos, Vivienda, Alimentación y Atención Psicosocial con enfoque étnico y diferencial .asi como el acompañamiento a los Procesos de reparación integral en los componentes de Restitución, Retornos y Reubicaciones, Reparación Colectiva, Garantías de no repetición
</t>
  </si>
  <si>
    <t>Porcentaje de  aumentocontribución a las Victimas en la política pública de asistencia, atención, prevención y protección</t>
  </si>
  <si>
    <t>Institucionalizar y realizar anualmente 4 Foro “Cesar es Paz”</t>
  </si>
  <si>
    <t xml:space="preserve">Numero de foros realizados anualmente
</t>
  </si>
  <si>
    <t>Numero de proyectos apoyados cada año</t>
  </si>
  <si>
    <t>Numero de campañas realizadas anualmente</t>
  </si>
  <si>
    <t>Apoyar la ejecución de 4 proyectos artísticos, culturales y empresariales para víctimas del conflicto armado, durante cada año de gobierno</t>
  </si>
  <si>
    <t>Gestionar y cofinanciar 8 proyectos productivos como estrategia para la generación de ingresos como ejes angulares para la legalidad y sostenibilidad de víctimas, reintegrados, reinsertados y reincorporados.</t>
  </si>
  <si>
    <t>Numero de  proyectos productivos gestionados</t>
  </si>
  <si>
    <t>Formular un plan de prevención, de protección y garantías de no repetición y de contingencias en lo pertinente a víctimas del conflicto armado en el departamento del Cesar, durante el cuatrienio</t>
  </si>
  <si>
    <t>Implementar y puesta en marcha de la segunda fase del sistema de información de atención y asistencia a la población víctima</t>
  </si>
  <si>
    <t>Plan formulado</t>
  </si>
  <si>
    <t>Liderar a través de la Oficina Asesora de Paz, la asistencia en la formulación de proyectos en los ocho (8) municipios PDET del Departamento del Cesar, acompañando los procesos de inversión para los municipios en los que se implementarán los PDET para aprovechar las inversiones de regalías del OCAD PAZ y las inversiones atraídas por las ZOMAC.</t>
  </si>
  <si>
    <t>Numero de campañas anuales promovidas</t>
  </si>
  <si>
    <t>Numero de acciones de fortalecimiento</t>
  </si>
  <si>
    <t xml:space="preserve">Promover 4 campañas anuales de distribución de material didáctico alusivo a la cátedra de la Paz. (Modelo parecido a las maletas mavex o morral estudiantil) en establecimientos educativos oficiales </t>
  </si>
  <si>
    <t>Realizar una (1) alianza interinstitucional para la formación de 200 jóvenes víctimas, como líderes de paz con enfoque en deporte, cultura, asistencia administrativa, emprendimiento e innovación social, durante el período de gobierno</t>
  </si>
  <si>
    <t>Numero de  jóvenes formados</t>
  </si>
  <si>
    <t>Liderar la campaña “Cesar libre de Minas” a través de la interinstitucionalidad e intersectorialidad, buscando la declaratoria de ocho (8) municipios libres de sospechas de contaminación por Minas Antipersonal (MAP), Munición Sin Explotar (MUSE) y Artefactos Explosivos Improvisados (AEI</t>
  </si>
  <si>
    <t>Capacitar a líderes y comunidad de los respetivos municipios sobre descontaminación por Minas Antipersonal (MAP), Munición Sin Explotar (MUSE) y Artefactos Explosivos Improvisados (AEI</t>
  </si>
  <si>
    <t>campaña realizada</t>
  </si>
  <si>
    <t>Numero de líderes capacitados</t>
  </si>
  <si>
    <t>Numero de personas apoyadas</t>
  </si>
  <si>
    <t xml:space="preserve">Apoyar a 10 personas víctimas de minas antipersonales del departamento, con ayudas técnicas (prótesis) para fortalecer su r su proceso de recuperación física y sicológica.
</t>
  </si>
  <si>
    <t>Implementar un proceso de fortalecimiento institucional del instituto departamental de tránsito, orientado al cumplimiento de la norma MIPG y procesos de Calidad</t>
  </si>
  <si>
    <t>proceso de fortalecimiento implementado</t>
  </si>
  <si>
    <t>IDTRACESAR</t>
  </si>
  <si>
    <t xml:space="preserve">Poner al servicio de los cesarenses 2 sedes del instituto de transito Departamental para la
realización de trámites y servicios
</t>
  </si>
  <si>
    <t>Numeo de sedes implementada</t>
  </si>
  <si>
    <t>Legalizar, trasladar y/o matricular, al menos 1000 vehículos en las nuevas sedes el OT  Departamental</t>
  </si>
  <si>
    <t>vehículos legalizados, trasladados o matriculados</t>
  </si>
  <si>
    <t>Formular y gestionar la ejecución del Plan de movilidad sostenible del Departamento con alcance regional y local. Será un estudio de movilidad regional y urbana que incluya todas las localidades del departamento, permitiendo diseñar medidas y acciones de impacto en todos los modos de transporte que operan en el Cesar.</t>
  </si>
  <si>
    <t>Plan de movilidad formulado y gestionado</t>
  </si>
  <si>
    <t>Formular y gestionar la ejecución del Plan de Control Operativo de Tránsito y Transporte del Departamento.</t>
  </si>
  <si>
    <t xml:space="preserve">Plan de control operativo formulado y
gestionado
</t>
  </si>
  <si>
    <t xml:space="preserve">Diseñar y ejecutar proyectos para la dotación de elementos, equipos, herramientas y software al cuerpo operativo del departamento </t>
  </si>
  <si>
    <t xml:space="preserve">Proyecto de dotación ejecutado
</t>
  </si>
  <si>
    <t>Implementar un sistema tecnológico que permita apoyar el control operativo y reducir la ocurrencia de comportamientos inadecuados en las vías.</t>
  </si>
  <si>
    <t xml:space="preserve">Sistema de control tecnológico
implementado
</t>
  </si>
  <si>
    <t xml:space="preserve">Implementar tecnologías de información (página web, app, etc) que permitan y faciliten la interacción con usuarios para la realización de trámites, servicios, proveer información de transporte y gestionar la operación del transporte en el departamento.
</t>
  </si>
  <si>
    <t>Sistema de información e interacción con usuarios implementado</t>
  </si>
  <si>
    <t>Actualizar, adoptar y gestionar la ejecución del plan de seguridad vial del departamento con el apoyo de entidades de orden nacional.</t>
  </si>
  <si>
    <t>Proyecto de redes peatonales o de vías ciclistas diseñadas y gestionadas</t>
  </si>
  <si>
    <t xml:space="preserve">Identificar, diseñar y gestionar la implementación de un (1) proyecto de construcción y/o mejoramiento de redes peatonales y/o de ciclovías en los entornos urbanos y rurales de alto riesgo, de gran concurrencia y/o con potencial para estos modos, como es el caso de entornos escolares, plazas de mercado, zonas institucionales o residenciales, rutas 
recreativas o deportivas etc. </t>
  </si>
  <si>
    <t>Diseñar y ejecutar 1 Sistemas de transporte sostenibles adaptado a las condiciones locales, en 1 Municipio del Departamento cuya competencia corresponda al OT Cesar</t>
  </si>
  <si>
    <t xml:space="preserve">Sistema de transporte sostenible implementado
</t>
  </si>
  <si>
    <t>Intervenir 10 puntos críticos en accidentalidad en vías del departamento</t>
  </si>
  <si>
    <t xml:space="preserve">Numero de puntos críticos intervenidos
</t>
  </si>
  <si>
    <t>Diseñar dos soluciones a puntos de conflictos en accesos urbanos con problema de accidentalidad y/o congestión</t>
  </si>
  <si>
    <t>Numero de diseños de solución a los accesos urbanos conflictivos diseñados</t>
  </si>
  <si>
    <t>Formalizar y regular la prestación del transporte público individual y colectivo en 3 de los cascos urbanos de los municipios del departamento, en los cuales tiene competencia IDTRACESAR</t>
  </si>
  <si>
    <t>Numero de procesos de formalización en transporte formalizados</t>
  </si>
  <si>
    <t xml:space="preserve">Diseñar, Gestionar y apoyar los procesos de reconversión a los transportadores que operan en informalidad normativa u operacional en 2
municipios del departamento.
</t>
  </si>
  <si>
    <t xml:space="preserve">Numero de procesos de reconversión diseñados y
gestionados
</t>
  </si>
  <si>
    <t xml:space="preserve">Reglamentar la circulación, estacionamiento prolongado o temporal y maniobras de cargue y descargue en la infraestructura vial del departamento, en la jurisdicción de competencia de IDTRACESAR
</t>
  </si>
  <si>
    <t xml:space="preserve">Reglamentaci ón de cargue y descargue expedida y
socializada
</t>
  </si>
  <si>
    <t>Apoyar el diseño, instalación  y georreferenciación de la señalización básica en 3 municipios a cargo del OT departamental</t>
  </si>
  <si>
    <t xml:space="preserve">Diseño e instalación de señalización básica en 3 municipios apoyados
</t>
  </si>
  <si>
    <t>Numero de intervenciones pedagógicas o campañas anuales creadas</t>
  </si>
  <si>
    <t>Revisar, apoyar y gestionar los Planes estratégicos de seguridad vial en las 15 empresas de mayor impacto vial en el departamento</t>
  </si>
  <si>
    <t xml:space="preserve">Numero de Planes estratégicos revisados y gestionados
</t>
  </si>
  <si>
    <t>Diseñar, planificar e implantar 3 intervenciones de urbanismo táctico en zonas urbanas del departamento en coordinación con autoridades locales. (Peatonalización, segregación, tráfico calmado, súper manzanas, calles compartidas, aprovechamientos de espacios residuales, etc).</t>
  </si>
  <si>
    <t xml:space="preserve">Numeso de intervencione s de urbanismo táctico diseñadas y ejecutadas
</t>
  </si>
  <si>
    <t>EJES ESTRATÉGICOS</t>
  </si>
  <si>
    <t>META RESULTADO CUATRIENIO</t>
  </si>
  <si>
    <t>LÍNEAS ESTRATÉGICAS / COMPONENTES / PROGRAMAS</t>
  </si>
  <si>
    <t>% PART</t>
  </si>
  <si>
    <t>1.1</t>
  </si>
  <si>
    <t>1.1.1</t>
  </si>
  <si>
    <t>1.1.2</t>
  </si>
  <si>
    <t>1.1.3</t>
  </si>
  <si>
    <t>1.1.4</t>
  </si>
  <si>
    <t>1.1.5</t>
  </si>
  <si>
    <t>1.1.6</t>
  </si>
  <si>
    <t>1.2</t>
  </si>
  <si>
    <t>1.2.1</t>
  </si>
  <si>
    <t>2.1.</t>
  </si>
  <si>
    <t>2.1.1</t>
  </si>
  <si>
    <t>2.1.2</t>
  </si>
  <si>
    <t>2.2</t>
  </si>
  <si>
    <t>2.2.1</t>
  </si>
  <si>
    <t>2.2.2</t>
  </si>
  <si>
    <t>2.2.3</t>
  </si>
  <si>
    <t>2.2.4</t>
  </si>
  <si>
    <t>2.3</t>
  </si>
  <si>
    <t>2.3.1</t>
  </si>
  <si>
    <t>2.3.2</t>
  </si>
  <si>
    <t>2.3.3</t>
  </si>
  <si>
    <t>2.4</t>
  </si>
  <si>
    <t>2.4.1</t>
  </si>
  <si>
    <t>3.1</t>
  </si>
  <si>
    <t>3.1.1</t>
  </si>
  <si>
    <t>3.2</t>
  </si>
  <si>
    <t>3.2.1</t>
  </si>
  <si>
    <t>3.2.2</t>
  </si>
  <si>
    <t>3.3</t>
  </si>
  <si>
    <t>3.3.1</t>
  </si>
  <si>
    <t>3.3.2</t>
  </si>
  <si>
    <t>3.4</t>
  </si>
  <si>
    <t>3.4.1</t>
  </si>
  <si>
    <t>3.4.2</t>
  </si>
  <si>
    <t>4.1</t>
  </si>
  <si>
    <t>4.1.1</t>
  </si>
  <si>
    <t>4.2</t>
  </si>
  <si>
    <t>4.2.1</t>
  </si>
  <si>
    <t>5.1</t>
  </si>
  <si>
    <t>5.1.1</t>
  </si>
  <si>
    <t>5.1.2</t>
  </si>
  <si>
    <t>5.1.3</t>
  </si>
  <si>
    <t>5.2</t>
  </si>
  <si>
    <t>5.2.1</t>
  </si>
  <si>
    <t>5.2.2</t>
  </si>
  <si>
    <t>5.2.3</t>
  </si>
  <si>
    <t>5.3</t>
  </si>
  <si>
    <t>5.3.1</t>
  </si>
  <si>
    <t>5.3.2</t>
  </si>
  <si>
    <t>5.3.3</t>
  </si>
  <si>
    <t>2020 - 2023</t>
  </si>
  <si>
    <t>EJE ESTRATÉGICO II. LA APUESTA DEL DESARROLLO SOCIAL Y LA PROSPERIDAD</t>
  </si>
  <si>
    <t>PLAN DE DESARROLLO 2020 - 2023</t>
  </si>
  <si>
    <t>Subprograma. Acción integral para la reducción del hambre.</t>
  </si>
  <si>
    <t>2.3.4</t>
  </si>
  <si>
    <t>2.3.5</t>
  </si>
  <si>
    <t>2.3.6</t>
  </si>
  <si>
    <t>Fortalecimiento Institucional</t>
  </si>
  <si>
    <t>3.5</t>
  </si>
  <si>
    <t>3.6</t>
  </si>
  <si>
    <t>3.5.1</t>
  </si>
  <si>
    <t>3.5.2</t>
  </si>
  <si>
    <t>3.6.1</t>
  </si>
  <si>
    <t>5.1.4</t>
  </si>
  <si>
    <t>3.4.3</t>
  </si>
  <si>
    <t>Medallas de los Juegos  Intercolegiados</t>
  </si>
  <si>
    <t>Programa Establecido</t>
  </si>
  <si>
    <t>LÍNEA BASE</t>
  </si>
  <si>
    <t>COFINANCIACIÓN</t>
  </si>
  <si>
    <t>Numero de  listas representativas diseñadas</t>
  </si>
  <si>
    <t>Posicionar el Departamento del Cesar en los Juegos Nacionales 2023 dentro de las primeros 16 departamentos.</t>
  </si>
  <si>
    <t>Posicionamiento del Departamento del Cesar en los Juegos Nacionales Eje Cafetero 2023</t>
  </si>
  <si>
    <t>Posicionar el Departamento del Cesar en los Juegos Paranacionales Eje Cafetero 2023 dentro de las primeros 15 departamentos.</t>
  </si>
  <si>
    <t>Posicionamiento del Departamento del Cesar en los Juegos Paranacionales Eje Cafetero 2023</t>
  </si>
  <si>
    <t>Medallas obtenidas en Juegos Nacionales</t>
  </si>
  <si>
    <t>Medallas obtenidas en Juegos Paranacionales</t>
  </si>
  <si>
    <t>Posicionar el Departamento del Cesar en los Juegos  Intercolegiados en final nacional, dentro de las primeros 15 departamentos.</t>
  </si>
  <si>
    <t>Posicionamiento del Departamento del Cesar en los Juegos Intercolegiados en final nacional</t>
  </si>
  <si>
    <t>Personas que participan en programas regulares de actividad física y salud</t>
  </si>
  <si>
    <t>Impactar  Niñas, niños y adolescentes con los programas deportivos recreativos, de actividad física y aprovechamiento del tiempo libre en el departamento del Cesar.</t>
  </si>
  <si>
    <t>Niñas, niños y adolescentes que acceden a servicios deportivos recreativos, de actividad física y aprovechamiento del tiempo libre</t>
  </si>
  <si>
    <t>Escenarios deportivos y recreativos en condiciones de calidad para el desarrollo de programas</t>
  </si>
  <si>
    <t>Escenarios deportivos y recreativos en el departamento</t>
  </si>
  <si>
    <t>Escenarios deportivos y recreativos adecuados y mantenidos</t>
  </si>
  <si>
    <t>Escenarios deportivos de alto rendimiento en el departamento</t>
  </si>
  <si>
    <t>Organizaciones deportivas que fortalecen la alianza entre el sector educativo y el sector deporte.</t>
  </si>
  <si>
    <t>Planes institucionales de deporte formulados, ejecutados y evaluados.</t>
  </si>
  <si>
    <t xml:space="preserve">Promover 5 alianzas estratégicas con entidades locales regionales nacionales y/o extranjeras que permitan generar oportunidades de aprendizajes de calidad y el desarrollo de competencias socio-
emocionales (formación de ciudadanía).
</t>
  </si>
  <si>
    <t>Rehabiitar y Pavimentar 26 kilómetros de vías de primer orden a cargo del Departamento, que se encuentra sin pavimento; con el fin de que la red vial de primer orden este 100% con estructura de pavimento.</t>
  </si>
  <si>
    <t>Vías de primer orden a cargo del Departamento sin pavimento</t>
  </si>
  <si>
    <t xml:space="preserve">Rehabilitar y/o Pavimentar 100 kilómetros de vías de segundo orden a cargo del Departamento, que se encuentran sin estructura de pavimento;  Con el fin de tener el 100% de las vias de segundo orden pavimentadas. </t>
  </si>
  <si>
    <t xml:space="preserve">Vías de segundo orden a cargo del Departamento sin pavimento </t>
  </si>
  <si>
    <t xml:space="preserve">Mantener, mejorar y/o Rehabilitar las condiciones de 14 kilometros de las vías pavimentadas de segundo orden a cargo del Departamento que se encuentran en mal estado. Con el fin de tener el 100% de las vias de segundo orden con pavimento en buen estado. </t>
  </si>
  <si>
    <t>Vías de segundo orden a cargo del Departamento pavimentados en mal estado</t>
  </si>
  <si>
    <t>Rehabilitar y/o Pavimentar  140 kilómetros de vías terciarias en el Departamento del Cesar, con el fin de reducir en un 3,86% el deficit de pavimentos en las vias terciarias.</t>
  </si>
  <si>
    <t>Vías de tercer orden a cargo del Departamento sin pavimento</t>
  </si>
  <si>
    <t>Mantener, mejorar y/o Rehabilitar, las condiciones de 20 kilometros de vía de primer orden a cargo del Departamento que se encuentran en mal estado. Con el fin de tener el 100% de las vias de primer orden pavimentadas y en buen estado.</t>
  </si>
  <si>
    <t>Vías de primer orden a cargo del Departamento pavimentados en mal estado.</t>
  </si>
  <si>
    <t>Mantener, mejorar, Rehabiitar y/o pavimentar el 100% de las vías de tercer orden a cargo del Departamento con pavimento, que se encuentran en mal estado. Mediante la intervencion de 32, 8 kilometros de vias tericarias a cargo del Departamento.</t>
  </si>
  <si>
    <t>Vías de tercer orden a cargo del Departamento pavimentados en mal estado</t>
  </si>
  <si>
    <t>Mejorar y/o realizar mantenimiento de 2.000 kilómetros de vías terciarias en todo el territorio del Departaemnto, mediante el uso de los bancos de maquinaria propiedad del departamento y con el consurso de los Municipios. Manteniendo la transitabilidad y movilidad del 55,17 % de la red vial terciaria a cargo de los Muniicpios y del Invias.</t>
  </si>
  <si>
    <t>Vías de tercer orden a cargo de los Municipios en mal estado y por mejorar</t>
  </si>
  <si>
    <t>Porcentaje de hogares con déficit cualitativo de vivienda</t>
  </si>
  <si>
    <t>N/D</t>
  </si>
  <si>
    <t>Porcentaje de hogares con déficit cuantitativo de vivienda</t>
  </si>
  <si>
    <t>Mantener la Cobertura bruta en el nivel de Transición</t>
  </si>
  <si>
    <t>Cobertura bruta en transición</t>
  </si>
  <si>
    <t>116,08</t>
  </si>
  <si>
    <t>Mantener la Cobertura bruta en el nivel de Educación primaria</t>
  </si>
  <si>
    <t>Cobertura bruta en Educación primaria</t>
  </si>
  <si>
    <t>127,90</t>
  </si>
  <si>
    <t>Mejorar la Cobertura bruta en el nivel de Educación media</t>
  </si>
  <si>
    <t>Cobertura bruta en Educación media</t>
  </si>
  <si>
    <t>86,02</t>
  </si>
  <si>
    <t>88,02</t>
  </si>
  <si>
    <t>86,05</t>
  </si>
  <si>
    <t>87,00</t>
  </si>
  <si>
    <t>Mantener la Cobertura bruta en el nivel de Educación básica</t>
  </si>
  <si>
    <t>Cobertura bruta en Educación básica</t>
  </si>
  <si>
    <t>119,84</t>
  </si>
  <si>
    <t>Mantener la Cobertura bruta en el nivel de Total de Educación</t>
  </si>
  <si>
    <t>Cobertura bruta en Educación-Total</t>
  </si>
  <si>
    <t>113,78</t>
  </si>
  <si>
    <t>Aumentar a 48,26 los estudiantes netos en el nivel de educación media</t>
  </si>
  <si>
    <t>Gestionar la articulación el SENA para aumentar los estudiantes de educación media con doble titulación</t>
  </si>
  <si>
    <t>Estudiantes de educación media con doble titulación</t>
  </si>
  <si>
    <t xml:space="preserve">Mantener el nivel de educación secundaria a través de la dotación de herramientas tecnológicas (TIC) y conectividad </t>
  </si>
  <si>
    <t xml:space="preserve">Disminuir a 4,2% la Tasa de deserción intra-anual </t>
  </si>
  <si>
    <t>Aumentar el númeo de personas escolarizadas en especial la población indígena</t>
  </si>
  <si>
    <t>Número de personas beneficiarias con modelos de alfabetización</t>
  </si>
  <si>
    <t>Disminuir a 44,91% la brecha entre los porcentajes de establecimientos no oficiales y oficiales</t>
  </si>
  <si>
    <t xml:space="preserve">Mejorar el puntaje promedio en las Pruebas Saber 11 °- 
Lectura crítica
</t>
  </si>
  <si>
    <t>47,29</t>
  </si>
  <si>
    <t>54,00</t>
  </si>
  <si>
    <t>49,00</t>
  </si>
  <si>
    <t>52,00</t>
  </si>
  <si>
    <t xml:space="preserve">Mejorar el puntaje promedio en las Pruebas Saber 11 °- 
Matemáticas
</t>
  </si>
  <si>
    <t>45,89</t>
  </si>
  <si>
    <t>47,89</t>
  </si>
  <si>
    <t>49,89</t>
  </si>
  <si>
    <t>Disminuir la Tasa de repitencia del sector oficial</t>
  </si>
  <si>
    <t>1,47</t>
  </si>
  <si>
    <t>1,0</t>
  </si>
  <si>
    <t>1,40</t>
  </si>
  <si>
    <t>1,20</t>
  </si>
  <si>
    <t>Mejorar el puntaje promedio en las Pruebas Saber 11 °- 
Ciencias sociales y 
ciudadanas a través de la Cátedra de Construcción de PAZ</t>
  </si>
  <si>
    <t>41,03</t>
  </si>
  <si>
    <t>49,03</t>
  </si>
  <si>
    <t>43,03</t>
  </si>
  <si>
    <t>46,03</t>
  </si>
  <si>
    <t>Aumentar a 48,54 el puntaje promedio Pruebas Saber 11°  - Inglés</t>
  </si>
  <si>
    <t>Puntaje promedio Pruebas Saber 11°  - Inglés</t>
  </si>
  <si>
    <t>42,13</t>
  </si>
  <si>
    <t>48,54</t>
  </si>
  <si>
    <t>44,13</t>
  </si>
  <si>
    <t>46,13</t>
  </si>
  <si>
    <t>Incentivar la permanencia escolar a través de la Robotica</t>
  </si>
  <si>
    <t>Años de educación personas de 15 años y mas</t>
  </si>
  <si>
    <t>8,49</t>
  </si>
  <si>
    <t>8,59</t>
  </si>
  <si>
    <t>8,79</t>
  </si>
  <si>
    <t>Aumentar la Tasa de Cobertura en Educación Superior.</t>
  </si>
  <si>
    <t>34,80</t>
  </si>
  <si>
    <t>38,00</t>
  </si>
  <si>
    <t>36,8</t>
  </si>
  <si>
    <t>37,8</t>
  </si>
  <si>
    <t>Mejorar la Cobertura neta en el nivel de Transición</t>
  </si>
  <si>
    <t>66,32</t>
  </si>
  <si>
    <t>71,32</t>
  </si>
  <si>
    <t>68,32</t>
  </si>
  <si>
    <t>70,32</t>
  </si>
  <si>
    <t>Mantener la Cobertura neta en el nivel de Educación Primaria</t>
  </si>
  <si>
    <t>106,93</t>
  </si>
  <si>
    <t>Mejorar la Cobertura neta en el nivel de Secundaria</t>
  </si>
  <si>
    <t>84,80</t>
  </si>
  <si>
    <t>89,80</t>
  </si>
  <si>
    <t>86,80</t>
  </si>
  <si>
    <t>88,80</t>
  </si>
  <si>
    <t>102,99</t>
  </si>
  <si>
    <t>101,22</t>
  </si>
  <si>
    <t>Fotalecer las Residencias Escolares</t>
  </si>
  <si>
    <t>Disminuir la Tasa de analfabetismo de personas de 15 y más años</t>
  </si>
  <si>
    <t>8,55</t>
  </si>
  <si>
    <t>6,50</t>
  </si>
  <si>
    <t>8,00</t>
  </si>
  <si>
    <t>7,50</t>
  </si>
  <si>
    <t xml:space="preserve">Mejorar a 51,86 puntos los resultados de las Pruebas saber 11 – Ciencias naturales
</t>
  </si>
  <si>
    <t>43,86</t>
  </si>
  <si>
    <t>51,86</t>
  </si>
  <si>
    <t>45,86</t>
  </si>
  <si>
    <t>48,86</t>
  </si>
  <si>
    <t>Incrementar el número de Niños y niñas en preescolar con educación inicial en el marco de la atención integral</t>
  </si>
  <si>
    <t>Niños y niñas en preescolar con educación inicial en el marco de la atención integral</t>
  </si>
  <si>
    <t>Incrementar la matrícula total de educación superior a 42.194 estudiantes</t>
  </si>
  <si>
    <t>Matrícula total de educación superior</t>
  </si>
  <si>
    <t>Aumentar la Tasa de tránsito inmediato a educación superior  a 39%.</t>
  </si>
  <si>
    <t xml:space="preserve">Tasa de tránsito inmediato a
educación superior </t>
  </si>
  <si>
    <t>36,4</t>
  </si>
  <si>
    <t>37,4</t>
  </si>
  <si>
    <t>38,4</t>
  </si>
  <si>
    <t xml:space="preserve">Aumentar la Tasa de cobertura bruta en educación superior
</t>
  </si>
  <si>
    <t xml:space="preserve">Tasa de cobertura bruta en 
educación superior
</t>
  </si>
  <si>
    <t>34,8</t>
  </si>
  <si>
    <t>35,8</t>
  </si>
  <si>
    <t>Incentivar la permanencia en programas de pregrado</t>
  </si>
  <si>
    <t>Matrícula en programas de 
pregrado</t>
  </si>
  <si>
    <t>Incentivar la permanencia a través de proyectos deportivos</t>
  </si>
  <si>
    <t>Cualificar la mano de obra Cesarense a través de programas de posgrado</t>
  </si>
  <si>
    <t>Matrícula en programas de
posgrado</t>
  </si>
  <si>
    <t>Incentivar la permanencia en programas de pregrado a través de proyectos de Investigación Básica y aplicada</t>
  </si>
  <si>
    <t>Incentivar la permanencia en programas de pregrado a través de la promoción de las publicaciones CTI+i</t>
  </si>
  <si>
    <t xml:space="preserve">Aumentar a 60.000 el número de personas que participan en programas regulares de actividad física y salud </t>
  </si>
  <si>
    <t>Alcanzar un número de 59 escenarios deportivos y recreativos en el departamento del Cesar.</t>
  </si>
  <si>
    <t xml:space="preserve">Promover programas de formación orientados a promover competencias y habilidades de los cesarenses y avanzar hacia la consolidación de ciudadanos digitales.
</t>
  </si>
  <si>
    <t>Legalizar la actividad transportadora en 3 municipios de Competencia del Organismo de Transito del Cesar</t>
  </si>
  <si>
    <t>Municipios de competencia del OT Cesar con actividad transportadora legalizada</t>
  </si>
  <si>
    <t>Matricular 1000 vehiculos en el Organismo de Transito del Departamento del Cesar</t>
  </si>
  <si>
    <t>Cantidad de vehiculos matriculados  en el Organismo de Transito del Departamento del Cesar</t>
  </si>
  <si>
    <t>Vincular directamente a 500 personas del Departamento del Cesar en proyectos de movilidad sostenible</t>
  </si>
  <si>
    <t>Poblacion directamente vinculada con proyectos de movilidad sostenible.</t>
  </si>
  <si>
    <t>Cantidad de poblacion directamente impactada con campañas de educacion vial a nivel departamental</t>
  </si>
  <si>
    <t xml:space="preserve">Crear el grupo de regulación, educación y apoyo operativo y de seguridad vial del departamento y realizar 2 intervenciones pedagógicas anuales a través de campañas de promoción y prevención para la construcción de una cultura de movilidad saludable, segura y sostenible, a la vez crear conciencia ciudadana para el fortalecimiento de comportamientos, actitudes, valores para el cumplimiento de normas en materia de movilidad vial.
</t>
  </si>
  <si>
    <t>Disminuir a 59 el número de casos de lesionados por accidentes de transito en municipios de competencia del organismop de Transito del Cesar</t>
  </si>
  <si>
    <t>Número de casos de lesionados por accidentes de transito en municipios d competencia del OT Cesar.</t>
  </si>
  <si>
    <t>ND</t>
  </si>
  <si>
    <t>Aumentar a 15 el número de medallas obtenidas del departamento del Cesar en los juegos Nacionales 2023.</t>
  </si>
  <si>
    <t>Aumentar a 12 el número de medallas obtenidas del departamento del Cesar en los juegos Paranacionales 2023.</t>
  </si>
  <si>
    <t>Aumentar a 20 el número de medallas obtenidas del departamento del Cesar en los juegos Intercolegiados</t>
  </si>
  <si>
    <t>Al canzar un número de 59  escenarios deportivos con condiciones de calidad para el desarrollo de programas deportivos, en el departamento del Cesar.</t>
  </si>
  <si>
    <t>Contar con 17 escenarios deportivos y recreativos adecuados y/o mantenenidos en el departamento del Cesar.</t>
  </si>
  <si>
    <t>Disponer de 10 escenarios deportivos de alto rendimiento en el departamento del Cesar.</t>
  </si>
  <si>
    <t>Lograr disponer de 22 organizaciones deportivas que fortalezca la alianza entre el sector deportivo y el sector deporte.</t>
  </si>
  <si>
    <t>Crear, ejecutar y evaluar  un (1) plan institucional de deporte.</t>
  </si>
  <si>
    <t xml:space="preserve">Número de estrategias implementadas
</t>
  </si>
  <si>
    <t>Número de convocatorias impulsadas</t>
  </si>
  <si>
    <t>Número de  programas apoyados</t>
  </si>
  <si>
    <t>Apoyar  4 encuentros culturales, estímulos, festivales, ferias, y/o eventos que promuevan las diversas manifestaciones artísticas y/o culturales</t>
  </si>
  <si>
    <t>Número de Encuentros realizados</t>
  </si>
  <si>
    <t>Número de Escenarios adecuados y dotados</t>
  </si>
  <si>
    <t>Número de Programas impulsados</t>
  </si>
  <si>
    <t>Número de actividades realizadas</t>
  </si>
  <si>
    <t>Número de escuelas apoyadas</t>
  </si>
  <si>
    <t>Número de  bibliotecas públicas promovidas</t>
  </si>
  <si>
    <t>Número de convocatorias realizadas a proyectos de divulgación, conservación, mantenimiento y conocimiento de bienes de interés patrimonial.</t>
  </si>
  <si>
    <t>Procesos de formación artística ofertados por la entidad territorial.</t>
  </si>
  <si>
    <t xml:space="preserve">Número de espacios y/o escenarios culturales adecuados </t>
  </si>
  <si>
    <t>Número de bibliotecas públicas que desarrollan servicios bibliotecarios</t>
  </si>
  <si>
    <t>Sistema de cultura, cine y patrimonio implementado</t>
  </si>
  <si>
    <t>Impulsar el sistema nacional de cultura en los municipios a través de la creación de 3 consejos municipales de cultura del departamento del Cesar</t>
  </si>
  <si>
    <t>Número de organizaciones formadas en emprendimiento cultural</t>
  </si>
  <si>
    <t>Número de bibliotecas adscritas a la Red de Bibliotecas públicas del Departamento del Cesar</t>
  </si>
  <si>
    <t>Número de artistas y/o gestores culturales formados en gestión cultural</t>
  </si>
  <si>
    <t>Implementar 3 sistemas de cultura, cine y patrimonio</t>
  </si>
  <si>
    <t>Realizar 8 convocatorias a proyectos de divulgación, conservación, mantenimiento y conocimiento de bienes de interés patrimonial.</t>
  </si>
  <si>
    <t>Alcanzar un número de 16 procesos de formación artística ofertados por la entidad territorial.</t>
  </si>
  <si>
    <t>Adecuar 4 escenarios culturales</t>
  </si>
  <si>
    <t>Lograr un número de 50 organizaciones formadas en emprendimiento cultural</t>
  </si>
  <si>
    <t>Sostener 33 bibliotecas adscritas a la Red de Bibliotecas públicas del Departamento del Cesar</t>
  </si>
  <si>
    <t>Lograr la formación de 250 artistas y/o gestores culturales en gestión cultural.</t>
  </si>
  <si>
    <t>Número esquemas de pagos por servicios ambientales implementados por entidades públicas</t>
  </si>
  <si>
    <t>Número municipios que implementaron el 1% de ingresos corrientes en protección de fuentes abastecedoras</t>
  </si>
  <si>
    <t>Tasa anual de deforestación</t>
  </si>
  <si>
    <t>EJES ESTRATEGICOS</t>
  </si>
  <si>
    <t>Programa</t>
  </si>
  <si>
    <t>Subprograma</t>
  </si>
  <si>
    <t>Recursos anual meta de Producto</t>
  </si>
  <si>
    <t xml:space="preserve">Recursos Total meta de Producto </t>
  </si>
  <si>
    <t>Dependencia Responsable</t>
  </si>
  <si>
    <t>Ingresos Corrientes de Libre Destinación (ICLD)</t>
  </si>
  <si>
    <t>Ventas de servicios de Salud</t>
  </si>
  <si>
    <t>Rentas Cedidas</t>
  </si>
  <si>
    <t>Pro 
Desarrollo</t>
  </si>
  <si>
    <t>Pro 
Desarrollo Fromterizo</t>
  </si>
  <si>
    <t>Pro 
Anciano</t>
  </si>
  <si>
    <t>Pro 
Cultura</t>
  </si>
  <si>
    <t>ACPM</t>
  </si>
  <si>
    <t>Compensaciones Regalias Directas</t>
  </si>
  <si>
    <t>Fondo de Compensación regional (FCR)</t>
  </si>
  <si>
    <t>Regalias Directas</t>
  </si>
  <si>
    <t>Fondo de Ciencia Técnologia e Innovación</t>
  </si>
  <si>
    <t>SGP Educación</t>
  </si>
  <si>
    <t>Transferencias de COLJUEGOS</t>
  </si>
  <si>
    <t>SGP Salud</t>
  </si>
  <si>
    <t>SGP Agua Potable y SB</t>
  </si>
  <si>
    <t>Fondo de Salud</t>
  </si>
  <si>
    <t>Rentas Deportes</t>
  </si>
  <si>
    <t>Recursos de Seguridad</t>
  </si>
  <si>
    <t>Crédito</t>
  </si>
  <si>
    <t>POLITICA SOCIAL</t>
  </si>
  <si>
    <t>SUBTOTAL</t>
  </si>
  <si>
    <t>Secretaria de Educación.</t>
  </si>
  <si>
    <t>Secretaria de Salud</t>
  </si>
  <si>
    <t>Secretaria de Deporte y Recreación</t>
  </si>
  <si>
    <t xml:space="preserve"> TIC´S</t>
  </si>
  <si>
    <t>Secretaria de Agricultura y Fomento Empresarial</t>
  </si>
  <si>
    <t>Minas y Energia</t>
  </si>
  <si>
    <t>Infraestructura</t>
  </si>
  <si>
    <t>Cultura y turismo</t>
  </si>
  <si>
    <t>Ambiente</t>
  </si>
  <si>
    <t>Riesgo</t>
  </si>
  <si>
    <t>Gobierno</t>
  </si>
  <si>
    <t>Buen Gobierno (Talento Humano-Planeación-Scretaría General)</t>
  </si>
  <si>
    <t>Paz</t>
  </si>
  <si>
    <t>Transito</t>
  </si>
  <si>
    <t>INVERSIÓN PDD 20-23</t>
  </si>
  <si>
    <t>C15-0.76 Perdida de bosques</t>
  </si>
  <si>
    <t>Emisiones Gases Efecto Invernadero (Miles de Ton de CO2 equiv_2013</t>
  </si>
  <si>
    <t>Tasa de reciclaje  y nueva utilizacion de residuos</t>
  </si>
  <si>
    <t xml:space="preserve">Implementar sistemas de aprovechamiento de residuos sólidos y/o programas de residuos posconsumo.
</t>
  </si>
  <si>
    <t>Implementar 4 esquemas de pagos por servicios ambientales a través de las entidades públicas</t>
  </si>
  <si>
    <t>Lograr que los 25 municipios del dpto implementen el 1% de ingresos corrientes en protección de fuentes abastecedoras.</t>
  </si>
  <si>
    <t xml:space="preserve">Obtener Emisiones Gases Efecto Invernadero de 656.793 mil toneladas de CO2 </t>
  </si>
  <si>
    <t>Aumentar a 11% La Tasa de reciclaje  y nueva utilizacion de residuos.</t>
  </si>
  <si>
    <t>Número de alianzas Promovidas</t>
  </si>
  <si>
    <t>Plan Departamental de Extensión Agropecuaria –PDEA</t>
  </si>
  <si>
    <t xml:space="preserve">Número de programas promovidos
</t>
  </si>
  <si>
    <t>Número de proyectos realizados</t>
  </si>
  <si>
    <t>Número de Planta impulsada</t>
  </si>
  <si>
    <t>Número de eventos feriales y/o ruedas de negocios apoyados</t>
  </si>
  <si>
    <t>Número de colmenas fomentadas</t>
  </si>
  <si>
    <t>Número de Programas de esquemas asociativos trabajados</t>
  </si>
  <si>
    <t>Número de Centros de acopio y/o transformación construidos</t>
  </si>
  <si>
    <t>Número de AGRICEL creadas</t>
  </si>
  <si>
    <t>Número de proyectos desarrollados</t>
  </si>
  <si>
    <t>Número de  programas estructurados</t>
  </si>
  <si>
    <t xml:space="preserve">Número de asociaciones fortalecidas
</t>
  </si>
  <si>
    <t>Número de iniciativas apoyadas</t>
  </si>
  <si>
    <t>Número de ruedas de negocios promovidas</t>
  </si>
  <si>
    <t>Número de Mypimes fortalecidas</t>
  </si>
  <si>
    <t>Convocatorias realizadas</t>
  </si>
  <si>
    <t>Promover 6 asociaciones productivas público privadas</t>
  </si>
  <si>
    <t>Actualizar el diagnóstico de empleabilidad del departamento, que determine nichos de oportunidades laborales.</t>
  </si>
  <si>
    <t>Programas de formación de talento humano articulado.</t>
  </si>
  <si>
    <t>NÚmero de programas realizado</t>
  </si>
  <si>
    <t>Cobertura de bovinos vacunados</t>
  </si>
  <si>
    <t>Fortalecer la gestión de la Secretaría de Minas y Energía</t>
  </si>
  <si>
    <t>Inscripción  de 75 minas informales de sustento artesanal en el sistema de informacion mineros.</t>
  </si>
  <si>
    <t>Número de proyectos  de fortalecimientos</t>
  </si>
  <si>
    <t>Megavatio de energía limpia instalada</t>
  </si>
  <si>
    <t>Usuarios con Sistemas de Energía Limpia</t>
  </si>
  <si>
    <t>Cobertura de Gas Licuado del Petróleo</t>
  </si>
  <si>
    <t>Cobertura de Gas Natural</t>
  </si>
  <si>
    <t>Cobertura total Gas</t>
  </si>
  <si>
    <t>16.4</t>
  </si>
  <si>
    <t>17.5</t>
  </si>
  <si>
    <t>64.8</t>
  </si>
  <si>
    <t>80.8</t>
  </si>
  <si>
    <t>90.5</t>
  </si>
  <si>
    <t>Cobertura de Energía Eléctrica Urbana</t>
  </si>
  <si>
    <t>Cobertura de energia electrica</t>
  </si>
  <si>
    <t>98.81</t>
  </si>
  <si>
    <t>94.38</t>
  </si>
  <si>
    <t>94.7</t>
  </si>
  <si>
    <t>Cobertura de Energía Eléctrica Rural</t>
  </si>
  <si>
    <t>79.14</t>
  </si>
  <si>
    <t>Número de Mineros inscritos en el Sistema de información minero</t>
  </si>
  <si>
    <t>Mineros informales inscritos en el Sistema de información minero.</t>
  </si>
  <si>
    <t>NA</t>
  </si>
  <si>
    <t>Alcanzar una capacidad instalada de 150 megavatios de energía limpia.</t>
  </si>
  <si>
    <t>Lograr la conexión de 200 usuarios a sistemas de energía limpia.</t>
  </si>
  <si>
    <t>Aumentar la cobertura de gas licuado del petróleo a 17,5%.</t>
  </si>
  <si>
    <t>Aumentar la cobertura de gas natural a 73%.</t>
  </si>
  <si>
    <t>Aumentar la cobertura total de gas a 90,5%.</t>
  </si>
  <si>
    <t>Aumentar la cobertura de energía eléctrica rural a 81%.</t>
  </si>
  <si>
    <t>Sostener la cobertura de energía eléctrica urbana en 98,81%.</t>
  </si>
  <si>
    <t>Aumentar la cobertura de energía eléctrica a 94,7%.</t>
  </si>
  <si>
    <t>Número de créditos colocados</t>
  </si>
  <si>
    <t>Calificación financiera de la institución</t>
  </si>
  <si>
    <t>B-</t>
  </si>
  <si>
    <t>BBB</t>
  </si>
  <si>
    <t>Valor del patrimonio del Instituto</t>
  </si>
  <si>
    <t>Colocar un número de 21.335 créditos.</t>
  </si>
  <si>
    <t>Alcanzar una calificación financiera para la institución de BBB.</t>
  </si>
  <si>
    <t>Lograr a un valor del patrimonio del instituto de $21.594.009.0914.</t>
  </si>
  <si>
    <t xml:space="preserve">Secretaria de Agricultura y Desarrollo Empresarial </t>
  </si>
  <si>
    <t xml:space="preserve">Número de programas realizados
</t>
  </si>
  <si>
    <t>Cobertura de bufalinos vacunados</t>
  </si>
  <si>
    <t>Sostener un número de 1.836 pescadores asociados.</t>
  </si>
  <si>
    <t xml:space="preserve">Número de pescadores artesanales asociados </t>
  </si>
  <si>
    <t>Alcanzar un puntajes de 58,3 en la calidad de la planeación estratégica del talento humano.</t>
  </si>
  <si>
    <t>Calidad de la planeación estratégica del talento humano</t>
  </si>
  <si>
    <t>53.3</t>
  </si>
  <si>
    <t>58.3</t>
  </si>
  <si>
    <t>54.3</t>
  </si>
  <si>
    <t>55.3</t>
  </si>
  <si>
    <t>56.8</t>
  </si>
  <si>
    <t>Avanzar en el Desarrollo y bienestar del talento humano en la entidad hasta una calificación de 58,5 puntos.</t>
  </si>
  <si>
    <t>Desarrollo y bienestar del talento humano en la entidad</t>
  </si>
  <si>
    <t>53.5</t>
  </si>
  <si>
    <t>58.5</t>
  </si>
  <si>
    <t>53.7</t>
  </si>
  <si>
    <t>54.8</t>
  </si>
  <si>
    <t>56.3</t>
  </si>
  <si>
    <t>Planta de Personal organiza el trabajo en función de las necesidades de la entidad</t>
  </si>
  <si>
    <t>46.9</t>
  </si>
  <si>
    <t>51.9</t>
  </si>
  <si>
    <t>47.9</t>
  </si>
  <si>
    <t>48.6</t>
  </si>
  <si>
    <t>Lograr que la planta de Personal organiza el trabajo en función de las necesidades de la entidad en una proporción de 51,9 puntos.</t>
  </si>
  <si>
    <t>Número de  esquemas de pagos por servicios ambientales implementados</t>
  </si>
  <si>
    <t xml:space="preserve">Número de programas promovido
</t>
  </si>
  <si>
    <t>Número de proyectos, planes y/o programas implemenados</t>
  </si>
  <si>
    <t>Número de proyectos promovidos</t>
  </si>
  <si>
    <t xml:space="preserve">Número de programas de repoblamiento implementados
</t>
  </si>
  <si>
    <t>Número de iniciativas generadas</t>
  </si>
  <si>
    <t xml:space="preserve">Número de acciones de mitigación generadas
</t>
  </si>
  <si>
    <t>Número de estudios realizados</t>
  </si>
  <si>
    <t xml:space="preserve">Número de protocolos actualizados e implementados
</t>
  </si>
  <si>
    <t xml:space="preserve">Número de acciones de fortalecimiento realizadas
</t>
  </si>
  <si>
    <t xml:space="preserve">Número de actividades de concientización realizadas
</t>
  </si>
  <si>
    <t>Número de personas formadas</t>
  </si>
  <si>
    <t>1.500 has aumentadas para mejorar la cobertura vegetal</t>
  </si>
  <si>
    <t>Aumentar en 1.500 has de bosques  la cobertura vegetal.</t>
  </si>
  <si>
    <t>Aumentar la Producción de conocimiento y tecnología para pasar de 28 a 26 en el Ranking del Índice Departamental de Innovación para Colombia</t>
  </si>
  <si>
    <t>Producción de conocimiento y tecnología-puesto en 31 departamentos </t>
  </si>
  <si>
    <t>Aumentar la Producción de conocimiento y tecnología para pasar de 0,10 a 1 en el Ranking del Índice Departamental de Innovación para Colombia</t>
  </si>
  <si>
    <t>Producción de conocimiento y tecnología-puntaje de 0-10</t>
  </si>
  <si>
    <t>0,10 </t>
  </si>
  <si>
    <t>Aumentar la   Producción creativa mediante aspectos asociados a la sociedad del conocimiento, economía digital, bienes intangibles y desarrollo creativos pasando de 23 a 19 en el Ranking del Índice Departamental de Innovación para Colombia.</t>
  </si>
  <si>
    <t> Producción creativa este pilar comprende aspectos asociados a la sociedad del conocimiento, economía digital, bienes intangibles y desarrollo creativos-Puesto en 31 departamentos</t>
  </si>
  <si>
    <t>Aumentar la   Producción creativa mediante aspectos asociados a la sociedad del conocimiento, economía digital, bienes intangibles y desarrollo creativos pasando de 0,13 a 2 en el Ranking del Índice Departamental de Innovación para Colombia.</t>
  </si>
  <si>
    <t xml:space="preserve"> Producción creativa este pilar comprende aspectos asociados a la sociedad del conocimiento, economía digital, bienes intangibles y desarrollo creativos-Puntaje de 0-10</t>
  </si>
  <si>
    <t>Penetración internet banda ancha fijo-Puntaje (0-10)</t>
  </si>
  <si>
    <t>Infraestructura TIC- Puntaje (0-10)</t>
  </si>
  <si>
    <t>Aumentar de 2,5 a 3 la penetración internet banda ancha fijo mediante  el aumento de cobertura en TICS a través de  2 alianzas público – privadas en sectores urbanos y rurales del departamento.</t>
  </si>
  <si>
    <t>Aumentar la Infraestructura TIC de 1,3 a 2 el aumento de cobertura en TICS a través de  2 alianzas público – privadas en sectores urbanos y rurales del departamento.</t>
  </si>
  <si>
    <t>Ejecución de proyectos turísticos en alianza público privado.</t>
  </si>
  <si>
    <t>Puntos de información turística</t>
  </si>
  <si>
    <t>Promoción en medios virtuales</t>
  </si>
  <si>
    <t>Inventario de patrimonio cultural</t>
  </si>
  <si>
    <t>Diseño técnico de productos culturales</t>
  </si>
  <si>
    <t>Apoyo técnico a la oferta de productos de naturaleza</t>
  </si>
  <si>
    <t>Participación en ferias internacionales especializadas en turismo</t>
  </si>
  <si>
    <t>Oferta de productos turísticos gastronómicos</t>
  </si>
  <si>
    <t>Disponibilidad policía de turismo</t>
  </si>
  <si>
    <t>Alcanzar un total de 4 proyectos turísticos en alianza público privada ejecutados.</t>
  </si>
  <si>
    <t>Lograr cuatro (4) puntos de información turística</t>
  </si>
  <si>
    <t xml:space="preserve">Alcanzar cuatro (4) puntos de promoción en medios virtuales - Índice de Competitividad Turística Regional – ICTR </t>
  </si>
  <si>
    <t xml:space="preserve">Alcanzar cuatro (4) puntos en Inventario de patrimonio cultural - Índice de Competitividad Turística Regional – ICTR </t>
  </si>
  <si>
    <t xml:space="preserve">Alcanzar cuatro (4) puntos en diseño técnico de productos culturales – ICTR </t>
  </si>
  <si>
    <t xml:space="preserve">Alcanzar cuatro (4) puntos en el Apoyo técnico a la oferta de productos de naturaleza - Índice de Competitividad Turística Regional – ICTR </t>
  </si>
  <si>
    <t>Relación entre la vocación turística del departamento y la promoción de productos turísticos</t>
  </si>
  <si>
    <t xml:space="preserve">Alcanzar cuatro (4) puntos  en la Relación entre la vocación turística del departamento y la promoción de productos turísticos - Índice de Competitividad Turística Regional – ICTR </t>
  </si>
  <si>
    <t xml:space="preserve">Alcanzar cuatro (4) puntos en participación en ferias internacionales especializadas en turismo - Índice de Competitividad Turística Regional – ICTR </t>
  </si>
  <si>
    <t xml:space="preserve">Alcanzar cuatro (4) puntos en oferta de productos turísticos gastronómicos - Índice de Competitividad Turística Regional – ICTR </t>
  </si>
  <si>
    <t xml:space="preserve">Alcanzar cuatro (4) puntos en la Disponibilidad de policía de turismo - Índice de Competitividad Turística Regional – ICTR </t>
  </si>
  <si>
    <t>Asociaciones rurales de campesinos, pequeños productores, indígenas, mujeres y afros,</t>
  </si>
  <si>
    <t>Distritos de riego</t>
  </si>
  <si>
    <t>Sostener un número de 607.567 hectáreas  para Suelos con aptitud agrícola, con condiciones edafológicas, climáticas e hidrológicas favorables para la producción agropecuarias.</t>
  </si>
  <si>
    <t>Suelos con aptitud agrícola, con condiciones edafológicas, climáticas e hidrológicas favorables para la producción agropecuarias.</t>
  </si>
  <si>
    <t>Conservar y fortalecer a 122 asociaciones rurales de campesinos, pequeños productores, indígenas, mujeres y afros.</t>
  </si>
  <si>
    <t>Promover 15.000 hectáreas de sistemas productivos sostenibles, con uso eficiente del suelo y/o del agua, desarrollados de acuerdo a las condiciones agroecológicas de la región</t>
  </si>
  <si>
    <t>Área sembrada en hectáreas.</t>
  </si>
  <si>
    <t>Número de hectáreas de sistemas productivos promovidos</t>
  </si>
  <si>
    <t xml:space="preserve">Número de programas establecidos
</t>
  </si>
  <si>
    <t>Alcanzar una cobertura de bufalinos vacunados del 99,5%.</t>
  </si>
  <si>
    <t>Lograr un número de 220.000 hectáreas sembradas en el departamento del Cesar.</t>
  </si>
  <si>
    <t>Aumentar a 13 distritos de riego en operación en el departamento.</t>
  </si>
  <si>
    <t>Densidad empresarial</t>
  </si>
  <si>
    <t xml:space="preserve">Empresas innovadoras en sentido estricto </t>
  </si>
  <si>
    <t>Aumentar a 8 puntos el Índice de bienes creativos en el departamento.</t>
  </si>
  <si>
    <t>Alcanzar una densidad empresarial en el departamento de 1,6.</t>
  </si>
  <si>
    <t xml:space="preserve">Implementar estrategias para reducir el impacto ambiental mediante soluciones individuales en UPAs (tanques potabilizadores de agua, sistemas de tratamiento de aguas residuales, producción de biogás a partir de materia orgánica.
</t>
  </si>
  <si>
    <t>Número de municipios incluidos</t>
  </si>
  <si>
    <t>Número de ampliaciones realizadas</t>
  </si>
  <si>
    <t xml:space="preserve">Número de coberturas urbanas mejoradas </t>
  </si>
  <si>
    <t xml:space="preserve">Número de estudios y diseños de acueductos y alcantarillados realizados
</t>
  </si>
  <si>
    <t>Número de corregimientos intervenidos con servicio de acueducto mejorado</t>
  </si>
  <si>
    <t>Número acciones de fiscalización realizadas</t>
  </si>
  <si>
    <t>Número de regímenes tarifarios establecidos</t>
  </si>
  <si>
    <t xml:space="preserve">Continuidad del servicio  urbano de agua </t>
  </si>
  <si>
    <t>Cobertura de aseo</t>
  </si>
  <si>
    <t>Cobertura de aseo por zona (urbano)</t>
  </si>
  <si>
    <t>Cobertura de aseo por zona (rural)</t>
  </si>
  <si>
    <t>Disposición adecuada de residuos sólidos</t>
  </si>
  <si>
    <t>Esquema de aprovechamieneto de residuos sólidos</t>
  </si>
  <si>
    <t>Plan de gestión integral de residuos sólidos</t>
  </si>
  <si>
    <t>Caudal de aguas residuales tratado urbano</t>
  </si>
  <si>
    <t>Cobertura de acueducto</t>
  </si>
  <si>
    <t>Cobertura de acueducto por zona (urbano)</t>
  </si>
  <si>
    <t>Cobertura de alcantarillado</t>
  </si>
  <si>
    <t>Cobertura de alcantarillado por zona (urbano)</t>
  </si>
  <si>
    <t>IRCA por zona (urbano y rural)</t>
  </si>
  <si>
    <t xml:space="preserve">Nivel de riesgo  - IRCA </t>
  </si>
  <si>
    <t>medio</t>
  </si>
  <si>
    <t>sin riesgo</t>
  </si>
  <si>
    <t>BAJO</t>
  </si>
  <si>
    <t>SIN RIESGO</t>
  </si>
  <si>
    <t>Porcentaje de población con  sistema de tratamiento de aguas residuales  por zona (urbano)</t>
  </si>
  <si>
    <t>Cobertura de acuerducto por zona (rural)</t>
  </si>
  <si>
    <t>Cobertura de alcantarillado por zona (rural)</t>
  </si>
  <si>
    <t>Nivel de riesgo  - IRCA  por zona (urbano y rural)</t>
  </si>
  <si>
    <t>MEDIO</t>
  </si>
  <si>
    <t>Porcentaje de población con  sistema de tratamiento de aguas residuales  por zona (rural)</t>
  </si>
  <si>
    <t>4.8%</t>
  </si>
  <si>
    <t>Fortalecer 4 Comité de Justicia Transicional y el Consejo de Paz Reconciliación, Convivencia y derechos Humanos del departamento del Cesar.</t>
  </si>
  <si>
    <t>Población víctima del Departamento del Cesar</t>
  </si>
  <si>
    <t>Fortalecimiento presupuestal del Fondo de Paz, creado por la asamblea departamental</t>
  </si>
  <si>
    <t>Cofinanciación de proyectos productivos para la generación de ingresos de víctimas, reinsertados y reincorporados</t>
  </si>
  <si>
    <t>Implementar de la segunda fase del Sistema de Información de Atención a Víctimas</t>
  </si>
  <si>
    <t>Atender a los municipios con la gestion de poyectos OCAD</t>
  </si>
  <si>
    <t>% Municipios beneficiados con Proyectos OCAD Paz – Asignación Paz</t>
  </si>
  <si>
    <t>Atender a la poblacion Victima afectada por las minas antipersonas en el Departemanto del Cesar</t>
  </si>
  <si>
    <t>Declarar libre de Minas antipersonal, municiones sin explotar y artefactos explosivos improvisados a los Municipios identificados en situación de riesgos</t>
  </si>
  <si>
    <t>Realizar 4 campañas en el cuatrienio de sensibilización para la prevención al reclutamiento forzado de niños, niñas, adolescentes y jóvenes (NNAJ). Código infancia y adolescencia – alertas de las defensorías</t>
  </si>
  <si>
    <t>Participación de secretarias o subsecretarías que han participado de las sesiones de los CDGRD</t>
  </si>
  <si>
    <t>Porcentajes de participación de Secretarías o sectores que han desarrollado estudios y análisis de vulnerabilidades y riesgos asociados a su sector en los territorios productivos y sociales relevantes</t>
  </si>
  <si>
    <t>Asistir técnicamente a los municipios en la Gestión Integral de Riesgos (Art 34 Ley 1523 de 2012</t>
  </si>
  <si>
    <t>Comunicados de prensa relacionados con la Gestión del Riesgo de Desastres</t>
  </si>
  <si>
    <t>Alcanzar una participación del 100% en el cuatrienio de participación de secretarías y subsecretarías en las sesiones de los CDGRD.</t>
  </si>
  <si>
    <t>Alcanzar una participación del 100% en el cuatrienio de secretarías o sectores que han desarrollado estudios y análisis de vulnerabilidad y riesgos asociados a su sector en los territorios productivos y sociales relevantes.</t>
  </si>
  <si>
    <t>Asistir técnicamente a los 25 municipios del departamento en la Gestión Integral de Riesgos (Art 34 Ley 1523 de 2012).</t>
  </si>
  <si>
    <t>Aumentar a 28 los comunicados de prensa relacionados con la Gestión del Riesgo de Desastres.</t>
  </si>
  <si>
    <t>Aumentar a 28 las sesiones de Consejo Departamental de Gestión del Riesgo de Desastres.</t>
  </si>
  <si>
    <t>Lograr el 100% del presupuesto asignado con respecto al sugerido.</t>
  </si>
  <si>
    <t>0.25</t>
  </si>
  <si>
    <t>Indice de Politica de Servicios al Ciudadano</t>
  </si>
  <si>
    <t>Indice de Racionalización de trámites</t>
  </si>
  <si>
    <t>Política de Racionalización de Trámites</t>
  </si>
  <si>
    <t>Alcanzar una medición de 55,6 puntos en la medición de la política de racionalización de trámites.</t>
  </si>
  <si>
    <t>Alcanzar una medición de 63 puntos en el índice de Gestión óptima de los bienes y servicios de apoyo.</t>
  </si>
  <si>
    <t xml:space="preserve">Realizar 5 programas Participación ciudadana para generar confianza, credibilidad y satisfacción y de esa manera mejorar la percepción de los ciudadanos frente al gobierno.
</t>
  </si>
  <si>
    <t>Aumetar el Índice de Politica de Servicios al Ciudadanos a 65,21.</t>
  </si>
  <si>
    <t>Índice Política de Participación Ciudadana</t>
  </si>
  <si>
    <t>Gestión óptima de los bienes y servicios de apoyo</t>
  </si>
  <si>
    <t>Aumentar el Índice de Política de participación Ciudadana a 72,6 puntos.</t>
  </si>
  <si>
    <t>Modelo de gestión implementado</t>
  </si>
  <si>
    <t>Reducir a 44 el indice de Homicidio Común.</t>
  </si>
  <si>
    <t xml:space="preserve">Implementar un sistemas de información de violencia y delincuencia que manejan las instituciones armadas y de justicia, para hacer seguimientos a las estadísticas </t>
  </si>
  <si>
    <t>Reducir a 1 el indice de las muertes en desarrollo de procedimientos.</t>
  </si>
  <si>
    <t>Reducir a 45 los indices de Homicidios Totales.</t>
  </si>
  <si>
    <t>Reducir a 445 el indice de las Lesiones Comunes.</t>
  </si>
  <si>
    <t>Número de programa funcionando</t>
  </si>
  <si>
    <t>cumplimiento</t>
  </si>
  <si>
    <t>Reducir a 582 el indice de Hurto a Personas.</t>
  </si>
  <si>
    <t>Reducir a 200 el indice de Hurto a Comercios.</t>
  </si>
  <si>
    <t>Reducir a 206 el indice de Hurto a Residencias.</t>
  </si>
  <si>
    <t>Hurto a Residencias.</t>
  </si>
  <si>
    <t>Concertar un con las autoridades de policía y justicia, planes de inversiones de prevención investigación y penas a delincuentes y organizaciones delincuenciales.</t>
  </si>
  <si>
    <t>Número de planes concertados</t>
  </si>
  <si>
    <t>Reducir a 1000 el indice de Hurto Común</t>
  </si>
  <si>
    <t>Hurto Común</t>
  </si>
  <si>
    <t>Reducir a 49 el indice de Hurto de Automotores.</t>
  </si>
  <si>
    <t>Hurto de Automotores</t>
  </si>
  <si>
    <t>Reducir  a 297 el indice de Hurto de Motocicletas.</t>
  </si>
  <si>
    <t>Hurto de Motocicletas</t>
  </si>
  <si>
    <t>Número de estrategias desarrolladas</t>
  </si>
  <si>
    <t>Cumplimiento</t>
  </si>
  <si>
    <t>Reducir a 345 el indice de Hurto a Vehiculos.</t>
  </si>
  <si>
    <t>Hurto a Vehiculos</t>
  </si>
  <si>
    <t>Mantener el indice de Hurto a Entidades Financieras en 0.</t>
  </si>
  <si>
    <t>Hurto a Entidades Financieras</t>
  </si>
  <si>
    <t>Reducir a 5 el indice de Pirateria Terrestre.</t>
  </si>
  <si>
    <t>Pirateria Terrestre</t>
  </si>
  <si>
    <t>Número de Programas realizados</t>
  </si>
  <si>
    <t>Mantener el indice de Acciones Subversivas en 0.</t>
  </si>
  <si>
    <t>Acciones Subversivas.</t>
  </si>
  <si>
    <t>Mantener el indice de Secuestro Extorsivo en 0.</t>
  </si>
  <si>
    <t>Secuestro Extorsivo</t>
  </si>
  <si>
    <t>Fortalecer y divulgar un programa de recompensas como una estrategia de mitigación de la comisión de delitos contra la vida honra y bienes de los cesarenses</t>
  </si>
  <si>
    <t>Número de programas fortalecidos</t>
  </si>
  <si>
    <t>Mantener el indice de Extorsión en 17.</t>
  </si>
  <si>
    <t>Extorsión</t>
  </si>
  <si>
    <t>Apoyar e impulsar el funcionamiento de  comités departamentales y municipales del sistema nacional de coordinación de responsabilidad penal para adolescentes.</t>
  </si>
  <si>
    <t>Número de comités departamentales y municipales de responsabilidad penal para adolescentes</t>
  </si>
  <si>
    <t>Número de estrategias de prevención de delito de adolescentes</t>
  </si>
  <si>
    <t>Número de estrategia implementada</t>
  </si>
  <si>
    <t xml:space="preserve">Promover programas que contribuyan a la prevención del consumo de alcohol y alucinógenos 
</t>
  </si>
  <si>
    <t>Número de programas realizados</t>
  </si>
  <si>
    <t>Desarrollar estrategias para contrarrestar la problemática del microtráfico en los municipios del Departamento</t>
  </si>
  <si>
    <t>Fortalecimiento (administrativo, técnico, operativo y académico), desarrollo y promoción de los Cuerpos de bomberos en el Departamento del Cesar</t>
  </si>
  <si>
    <t>Número de cuerpos de bomberos fortalecidos</t>
  </si>
  <si>
    <t>Apoyar en la creación de grupos especiales de bomberos, así como su dotación, capacitación y equipamiento en el Departamento del Cesar</t>
  </si>
  <si>
    <t>Número de grupos creados</t>
  </si>
  <si>
    <t>Número de pueblos indígenas en el territorio</t>
  </si>
  <si>
    <t>Pueblo Ette Ennaka Chimila</t>
  </si>
  <si>
    <t>Consejos Comunitarios NARP
constituidos y reconocidos.</t>
  </si>
  <si>
    <t>Aumentar a 7 el número de pueblos indígenas en el territorio del departamento.</t>
  </si>
  <si>
    <t>Conservar un número de 30 Consejos Comunitarios NARP</t>
  </si>
  <si>
    <t>Conservar la existencia del Pueblo Ette Ennaka Chimila</t>
  </si>
  <si>
    <t xml:space="preserve">Realizar campañas de educación ciudadana para la autoprotección </t>
  </si>
  <si>
    <t>Realizar campañas de prevención, protección y auto protección de líderes sociales en el Departamento.</t>
  </si>
  <si>
    <t>Realizar campañas de promoción, prevención y capacitación en derechos humanos en el Departamento</t>
  </si>
  <si>
    <t>Realizar campañas de promoción y prevención contra la Trata de Personas.</t>
  </si>
  <si>
    <t>Realizar campañas de Educación en el Riesgo de Minas ERM.</t>
  </si>
  <si>
    <t>Establecer programas que fortalezcan la autonomía de las Juntas de Acciones Comunales y demás organizaciones sociales.</t>
  </si>
  <si>
    <t>Realizar jornadas de capacitación a las organizaciones comunales en todos sus niveles en los 25 municipios del Departamento</t>
  </si>
  <si>
    <t>Capacitar las organizaciones de veedurías del departamento, a través de la red institucional de apoyo.</t>
  </si>
  <si>
    <t>Número de campañas realizadas</t>
  </si>
  <si>
    <t xml:space="preserve">Número de programas establecidos </t>
  </si>
  <si>
    <t>Número de jornadas de capacitación</t>
  </si>
  <si>
    <t>Número de capacitaciones realizadas</t>
  </si>
  <si>
    <t>Sostener 31 Asociaciones de Juntas de Acción Comunal, Organización Comunal de Segundo Nivel</t>
  </si>
  <si>
    <t>Aumentar a 75 el número de Veedurías.</t>
  </si>
  <si>
    <t xml:space="preserve">Sostener en cero (0) el número de Casos de homicidios colectivos </t>
  </si>
  <si>
    <t>Sostener en cero (0) el número de Víctimas de homicidios colectivos</t>
  </si>
  <si>
    <t>Impedir que el número de Líderes sociales amenazados aumente de 16 miembros.</t>
  </si>
  <si>
    <t>Reducir a cero (0) el número de Líderes asesinados</t>
  </si>
  <si>
    <t>Reducir a cero (0) el número de casos de Terrorismo en el departamento.</t>
  </si>
  <si>
    <t>Alcanzar un número de 2.000 Juntas de Acción Comunal, Organización Comunal de Primer Grado.</t>
  </si>
  <si>
    <t>Tasa de violencia contra niños y niñas de 0 a 5 años</t>
  </si>
  <si>
    <t>Vincular  a los adolescentes infractores al Sistema de Responsabilidad Penal</t>
  </si>
  <si>
    <t>Número de adolescentes entre 14 y 17 infractores de la Ley Penal vinculados al Sistema de Responsabilidad Penal para Adolescentes (SRPA).</t>
  </si>
  <si>
    <t>Tasa de deserción en educación básica primaria</t>
  </si>
  <si>
    <t>Tasa de violencia contra adolescentes (12 a 17 años) x 100.000</t>
  </si>
  <si>
    <t xml:space="preserve"> Tasa de exámenes médico legales por presunto delito sexual contra adolescentes (12 a 17 años)</t>
  </si>
  <si>
    <t>Disminuir la tasa de violencia de pareja cuando la víctima es menor de 18 años    X 100.000</t>
  </si>
  <si>
    <t>Tasa de violencia de pareja cuando la víctima es menor de 18 años</t>
  </si>
  <si>
    <t>Población de 5 a 17 años que trabaja (trabajo infantil)</t>
  </si>
  <si>
    <t>Tasa de mortalidad infantil</t>
  </si>
  <si>
    <t>Disminuir la Tasa de violencia de pareja  entre los 18 y 28 años</t>
  </si>
  <si>
    <t>Tasa de violencia de pareja cuando la víctima está entre los 18 y 28 años</t>
  </si>
  <si>
    <t>Disminuir  Tasa de homicidios en edades de ( 18 - 28 años)</t>
  </si>
  <si>
    <t xml:space="preserve">Tasa de homicidios (18 - 28 años) </t>
  </si>
  <si>
    <t>Diminuir tasa de suicidios                           (18 - 28 años)</t>
  </si>
  <si>
    <t xml:space="preserve">Disminución de la tasa de exámenes médico - legales por presunto delito sexual cuando la víctima está entre 18 y 28 años </t>
  </si>
  <si>
    <t xml:space="preserve">Tasa de exámenes médico - legales por presunto delito sexual cuando la víctima está entre 18 y 28 años </t>
  </si>
  <si>
    <t xml:space="preserve">Disminuir  el porcentaje de jóvenes (18 - 28 años) víctimas del conflicto armado </t>
  </si>
  <si>
    <t xml:space="preserve">Porcentaje de jóvenes (18 - 28 años) víctimas del conflicto armado </t>
  </si>
  <si>
    <t xml:space="preserve">Disminuir la tasa de accidentes de tránsito en pobalción jóven </t>
  </si>
  <si>
    <t>Tasa de accidentes de tránsito en jóvenes (18 a 28 años)</t>
  </si>
  <si>
    <t>Disminuir la tasa de fecundidad de 10 a 14 años (x cada 1.000 mujeres en edad fértil).</t>
  </si>
  <si>
    <t>Tasa de fecundidad de 10 a 14 años (x cada 1.000 mujeres en edad fértil).</t>
  </si>
  <si>
    <t>Disminuir la tasa de violencia de pareja cuando la víctima está entre los 18 y 28 año</t>
  </si>
  <si>
    <t xml:space="preserve">Estrategias </t>
  </si>
  <si>
    <t>Disminuir la tasa de violencia intrafamiliar</t>
  </si>
  <si>
    <t>Tasa de violencia intrafamiliar</t>
  </si>
  <si>
    <t>Disminuir  Tasa de fecundidad de 15 a 19 años (x cada 1.000 mujeres en edad fértil).</t>
  </si>
  <si>
    <t>Tasa de fecundidad de 15 a 19 años (x cada 1.000 mujeres en edad fértil).</t>
  </si>
  <si>
    <t>Disminuir la tasa de violencia de pareja cuando la víctima es menor de 18 años</t>
  </si>
  <si>
    <t>Población en condición de discapacidad a beneficiar</t>
  </si>
  <si>
    <t>Casos de violencia en adulto mayor</t>
  </si>
  <si>
    <t>Casos de violencia en adulto mayor (Indicadores de morbilidad por lesiones no fatales de causa externa)</t>
  </si>
  <si>
    <t xml:space="preserve">Desarrollar 4 estrategias del nivel interinstitucional e intersectorial anualmente que permita la implementación de la Política Colombiana de Envejecimiento    Humano    y    Vejez 2015-2024 para garantizar la atención integral de
las personas mayores.
</t>
  </si>
  <si>
    <t xml:space="preserve">Generar anualmente 4 estrategias articulada de acciones dirigidas a los actores del Sistema Nacional de Bienestar Familiar, la comunidad y la familia para garantizar atención integral humanizada y con calidad para las personas
mayores
</t>
  </si>
  <si>
    <t>personas mayores a 59 años víctimas del conflicto</t>
  </si>
  <si>
    <t>Número de personas mayores a 59 años víctimas del conflicto</t>
  </si>
  <si>
    <t>Implementar instrumentos de apoyo estadístico dirigidos a superar la invisibilización en el Departamento del Cesar.</t>
  </si>
  <si>
    <t xml:space="preserve">Número de instrumentos aplicados
</t>
  </si>
  <si>
    <t xml:space="preserve">Desarrollar programas que permitan fortalecer las acciones afirmativas de autorreconocimiento y auto aceptación de las personas sexualmente diversas disminuyendo las problemáticas de salud mental. (Suicidios, depresión, neurosis, consumo de sustancias psicoactivas).
</t>
  </si>
  <si>
    <t>Número de programas desarrollados</t>
  </si>
  <si>
    <t>Realizar acciones de promoción y fortalecimiento que permitan la humanización en las instituciones que prestan servicios, cualquiera que sea su naturaleza, a la población sexualmente diversa garantizando el derecho al libre desarrollo de su orientación sexual.</t>
  </si>
  <si>
    <t>Número de acciones de promoción</t>
  </si>
  <si>
    <t xml:space="preserve">Formar a la comunidad educativa en normatividad vigente que permita garantizar el acceso en igualdad de condiciones y sin ningún tipo de discriminación, a las personas sexualmente diversas a las instituciones educativas públicas y privadas.
</t>
  </si>
  <si>
    <t xml:space="preserve">Número de instituciones intervenidas
</t>
  </si>
  <si>
    <t>Participación de la comunidad LGBT en  emprendiemientos para la generación de ingresos</t>
  </si>
  <si>
    <t>Participación de la población diversa en emprendimientos.</t>
  </si>
  <si>
    <t>Fortalecer el emprendimiento a 500 personas de la población LGBT a través de asesorías, estudios de mercados y realización de planes de negocios para participar en
fondos de financiación.</t>
  </si>
  <si>
    <t xml:space="preserve">Número de personas sensibilizadas
</t>
  </si>
  <si>
    <t xml:space="preserve">Población LGBT  apoyada con recursos economicos y asesorias  para generar emprendimiento </t>
  </si>
  <si>
    <t>Porcentaje de la población diversa que manifiesta no contar con recursos ni apoyo de asesorías técnicas de mercadeo.</t>
  </si>
  <si>
    <t>Porcentaje de la población diversa con idea de emprendimiento.</t>
  </si>
  <si>
    <t>Desarrollar acciones afirmativas transversales para sensibilización y capacitación a funcionarios públicos sobre temáticas LGBT.</t>
  </si>
  <si>
    <t xml:space="preserve">Número de personas asesoradas    </t>
  </si>
  <si>
    <t xml:space="preserve">Disminuir el  porcentaje de la población bajo la línea de pobreza.     </t>
  </si>
  <si>
    <t xml:space="preserve">Porcentaje de la población bajo la línea de pobreza.     </t>
  </si>
  <si>
    <t>Número de alianza establecida</t>
  </si>
  <si>
    <t>Disminuir el porcentaje de la población bajo la línea de pobreza monetaria extrema.</t>
  </si>
  <si>
    <t>Porcentaje de la población bajo la línea de pobreza monetaria extrema.</t>
  </si>
  <si>
    <t>Desarrollar estrategias conjuntas que permitan iniciar la transformación de los sistemas alimentarios en las familias cesarenses como vehículo para acabar con la malnutrición en todas sus formas.</t>
  </si>
  <si>
    <t>Tasa de mortalidad por desnutrición en menores de 5 años</t>
  </si>
  <si>
    <t>Implementar estrategias y/o procedimientos para reducir la mortalidad materna e infantil, especialmente de niños y niñas menores de cinco años por desnutrición.</t>
  </si>
  <si>
    <t>Número de estrategias Implementadas</t>
  </si>
  <si>
    <t>Secretaria  de Salud</t>
  </si>
  <si>
    <t>Duración de la lactancia materna exclusiva en meses.</t>
  </si>
  <si>
    <t>Meses de duración de la lactancia materna</t>
  </si>
  <si>
    <t>Fortalecer la promoción de estilos de vida saludables y buenos hábitos de descanso y sueño en los niños, niñas y adolescentes.</t>
  </si>
  <si>
    <t>Número de camapañas de promoción realizadas</t>
  </si>
  <si>
    <t>Índice de riesgo de la calidad de agua para consumo humano</t>
  </si>
  <si>
    <t>Realizar 208 visitas de Inspección, vigilancia y control en los sistemas de tratamiento de agua para consumo humano en los municipios de 4°, 5° y 6° categoría</t>
  </si>
  <si>
    <t xml:space="preserve">Numero de visitas realizadas en los 25 municipios </t>
  </si>
  <si>
    <t>Incidencia de enfermedades trasmitidas por alimentos (ETA)</t>
  </si>
  <si>
    <t>Intervenir anualmente los municipios de 4°, 5° y 6° categoría los determinantes sanitarios y ambientales de la salud relacionado con las sustancias y productos químicos, residuos peligroso y alimentos</t>
  </si>
  <si>
    <t>Numero de Municipios Intervenidos</t>
  </si>
  <si>
    <t>mantenimiento</t>
  </si>
  <si>
    <t>Porcentaje de los municipios de 4°, 5° y 6° categoría con la estrategia movilidad saludable segura y sostenible</t>
  </si>
  <si>
    <t>Coordinar anualmente en los municipios de 4°, 5° y 6° categoría las acciones, planes, programas y proyectos definidos en la propuesta de intervención intersectorial de movilidad.</t>
  </si>
  <si>
    <t>Realizar anualmente monitoreo a las EAPB en las acciones de gestión del riesgo de las enfermedades precursoras (Hipertensión, Diabetes y obesidad) para enfermedades cardiovasculares)</t>
  </si>
  <si>
    <t xml:space="preserve"> EAPB Monitoreadas anualmente</t>
  </si>
  <si>
    <t>casos nuevos de cáncer de cuello uterino en estadio in situ (NIC alto grado) detectados</t>
  </si>
  <si>
    <t>Porcentaje los casos nuevos de cáncer de cuello uterino en estadio in situ (NIC alto grado)</t>
  </si>
  <si>
    <t>Porcentaje de casos nuevos con cáncer de próstata en estadios tempranos identificados (0, I y II), al momento del diagnóstico</t>
  </si>
  <si>
    <t>casos nuevos de cáncer de mama en estadio in situ (NIC alto grado)detectados</t>
  </si>
  <si>
    <t>Porcentaje los casos nuevos de cáncer de mama en estadio in situ (NIC alto grado)</t>
  </si>
  <si>
    <t>Realizar anualmente monitoreo a las EAPB en las acciones de gestión de riesgo del cáncer de cuello uterino y cáncer de mama</t>
  </si>
  <si>
    <t>coberturas de prevención y detección tempranas de las alteraciones de la salud bucal, auditiva y comunicativa y sus factores de riesgo.</t>
  </si>
  <si>
    <t>Porcentaje coberturas de prevención y detección tempranas de las alteraciones de la salud bucal, auditiva y comunicativa y sus factores de riesgo.</t>
  </si>
  <si>
    <t>Realizar anualmente monitoreo a las EAPB el cumplimiento de las acciones de gestión de riesgo del prevención y detección tempranas de las alteraciones de la salud bucal, visual, auditiva y comunicativa y sus factores de riesgo.</t>
  </si>
  <si>
    <t>Tasa de violencia intrafamliar disminuida</t>
  </si>
  <si>
    <t>Tasa de violencia intrafamliar por 100.000 habitantes</t>
  </si>
  <si>
    <t>Desarrollar estrategias de promoción de la salud mental y la convivencia en diferentes entornos.</t>
  </si>
  <si>
    <t>Estrategias desarrolladas</t>
  </si>
  <si>
    <t>Realizar anualmente monitoreo a las EAPB para el seguimiento de los niños y niñas notificados en el SIVIGILA con desnutrición aguda moderada o severa en el Departamento.</t>
  </si>
  <si>
    <t>Proporción de bajo peso al nacer disminuido</t>
  </si>
  <si>
    <t>Proporción de bajo peso al nacer</t>
  </si>
  <si>
    <t>Razón de Mortalidad materna dsiminuida</t>
  </si>
  <si>
    <t>Tasa de fecundidad en mujeres adolescentes de 15 a 19 años</t>
  </si>
  <si>
    <t>Desarrollar en los municipios acciones de seguimiento a la oferta y acceso efectivo a los servicios de salud sexual y reproductiva.</t>
  </si>
  <si>
    <t>municipios con acciones de seguimiento realizadas</t>
  </si>
  <si>
    <t>Tasa de incidencia de sífilis congénita disminuida</t>
  </si>
  <si>
    <t>Tasa de incidencia de sífilis congénita</t>
  </si>
  <si>
    <t>transmisión materno infantil del VIH en menores de 2 años disminuida</t>
  </si>
  <si>
    <t>Porcentaje de transmisión materno infantil del VIH en menores de 2 años.</t>
  </si>
  <si>
    <t>EAPB Monitoreadas anualmente</t>
  </si>
  <si>
    <t>Incidencia de Tuberculosis</t>
  </si>
  <si>
    <t>Incidencia de Tuberculosis por 100.000 habitantes</t>
  </si>
  <si>
    <t>Implementar la estrategia Colombia libre de Tuberculosis en los 25 municipios del Departamento del Cesar</t>
  </si>
  <si>
    <t>Tasa de mortalidad en la niñez</t>
  </si>
  <si>
    <t xml:space="preserve">Coberturas de vacunación de Biológicos trazadores </t>
  </si>
  <si>
    <t>Porcentaje coberturas de vacunación de Biológicos trazadores</t>
  </si>
  <si>
    <t>Lograr que los niños de 1 año tengan una dosis de triple viral</t>
  </si>
  <si>
    <t>Niños de un año tengan una dosis de triple viral</t>
  </si>
  <si>
    <t>98.8%</t>
  </si>
  <si>
    <t>Lograr que los niños menores de un año tengan las tres dosis de polio y pentavalente.</t>
  </si>
  <si>
    <t>Niños menores de un año tengan  tres dosis  dosis de polio y pentavalente.</t>
  </si>
  <si>
    <t xml:space="preserve">101.4%     </t>
  </si>
  <si>
    <t>Letalidad por dengue dsiminuida</t>
  </si>
  <si>
    <t>Letalidad por dengue</t>
  </si>
  <si>
    <t>Implementar la estrategia de gestión integral para las Enfermedades Trasmisibles por Vectores (ETV) en los 25 municipios</t>
  </si>
  <si>
    <t>Una (1) estrategia implementada</t>
  </si>
  <si>
    <t>Incidencia de rabia en humanos disminuida</t>
  </si>
  <si>
    <t>Incidencia de rabia en humanos</t>
  </si>
  <si>
    <t>Mantener las coberturas útiles de vacunación canina y felina en los municipios de departamento</t>
  </si>
  <si>
    <t>cobertura implementada</t>
  </si>
  <si>
    <t xml:space="preserve"> acciones de promoción de la salud y prevención de riesgos laborales en la población trabajadora implementadas</t>
  </si>
  <si>
    <t>Porcentaje de acciones de promoción de la salud y prevención de riesgos laborales en la población trabajadora</t>
  </si>
  <si>
    <t>Realizar planes de respuesta integral para mejorar las condiciones de salud y trabajo de la población trabajadora Informal</t>
  </si>
  <si>
    <t>planes implementados</t>
  </si>
  <si>
    <t>incremento</t>
  </si>
  <si>
    <t xml:space="preserve"> inclusión en salud de personas con discapacidad</t>
  </si>
  <si>
    <t>Porcentaje de inclusión en salud de personas con discapacidad</t>
  </si>
  <si>
    <t>Incluir personas con discapacidad en el registro de caracterización, certificación y estrategia de Rehabilitación basada en comunidad del componente salud</t>
  </si>
  <si>
    <t>personas caracterizadas y certificadas</t>
  </si>
  <si>
    <t>Entidades territoriales con modelo de salud diferencial implementdas</t>
  </si>
  <si>
    <t>Porcentaje de entidades territoriales con modelo de salud diferencial.</t>
  </si>
  <si>
    <t>Adoptar en municipios los modelos de salud diferencial mediante acto administrativo socialización y concertación con entidades de sistema de seguridad social en salud</t>
  </si>
  <si>
    <t>modelos de salud diferencial adoptados</t>
  </si>
  <si>
    <t xml:space="preserve"> víctima del conflicto armado atendidas psicosocialmente y en salud integral</t>
  </si>
  <si>
    <t>Porcentaje de atención Psicosocial y salud integral a víctima del conflicto armado</t>
  </si>
  <si>
    <t>Realizar la atención psicosocial y salud integral PAPSIVI a víctimas de conflicto armado mediante la focalización, identificación de afectaciones, concertación de plan de atenciones, derivación a servicios de salud, seguimiento y monitoreo durante el cuatrienio</t>
  </si>
  <si>
    <t>víctimas del conflicto armado atendidas</t>
  </si>
  <si>
    <t xml:space="preserve"> municipios con la política de participación social en salud implementados</t>
  </si>
  <si>
    <t>Porcentaje de municipios con la política de participación social en salud.</t>
  </si>
  <si>
    <t>Implementar la política de Participación social en salud a través de la concertación, capacitación, seguimiento y monitoreo en los 25 municipios.</t>
  </si>
  <si>
    <t>Una política de Participación social implementada</t>
  </si>
  <si>
    <t xml:space="preserve"> Laboratorio de Salud Pública acreditado</t>
  </si>
  <si>
    <t>Acreditación del Laboratorio de Salud Pública</t>
  </si>
  <si>
    <t>Fortalecer la capacidad técnica para la vigilancia, prestación de servicios, implementación de los procesos de calidad e investigación del Laboratorio de Salud Pública para lograr la acreditación basada en la norma ISO 17025 posicionándolo como referente regional</t>
  </si>
  <si>
    <t>Un laboratorio de salud pública fortalecido</t>
  </si>
  <si>
    <t xml:space="preserve"> notificación de las Unidades Notificadoras Municipales realizadas</t>
  </si>
  <si>
    <t>Porcentaje de coberturas de notificación de las Unidades Notificadoras Municipales</t>
  </si>
  <si>
    <t>Realizar monitoreo, evaluación y control en el reporte de notificación obligatoria de los eventos de salud pública en los Municipios del Departamento</t>
  </si>
  <si>
    <t>municipios monitoreados, evaluados y controlados</t>
  </si>
  <si>
    <t>Sostener el 100% de afiliación de la población cesarense en el SGSSS</t>
  </si>
  <si>
    <t>Garantizar con los diferentes actores del Sistema General de Seguridad Social en Salud–SGSSS- y los Municipios del Departamento del Cesar, la continuidad del total de afiliados al Régimen Subsidiado en Salud y su acceso a la Prestación de Servicios con Oportunidad y Calidad.</t>
  </si>
  <si>
    <t>afiliados con continuidad en el Régimen Subsidiado en Salud</t>
  </si>
  <si>
    <t>Cumplir los compromisos derivados de la ley 1955 de 2019, (de punto final), para saneamiento definitivo de las cuentas de recobro relacionados con los servicios y tecnologías de salud, no financiadas con cargo a la UPC del régimen contributivo.</t>
  </si>
  <si>
    <t xml:space="preserve">Saneamiento definitivo de las cuentas de recobro realizado </t>
  </si>
  <si>
    <t>asistencias Técnica realizadas</t>
  </si>
  <si>
    <t>Número de sedes de prestadores públicos y privados inspeccionados, vigilados y controlados con el Sistema Único de Habilitación.</t>
  </si>
  <si>
    <t>Fortalecer a través de asistencia técnica a los prestadores de Servicios
de salud públicos y privados del Departamento para que acojan e
implementen el Sistema Obligatorio de Garantía de la Calidad y
procedimientos que permitan cumplir con los estándares de calidad.</t>
  </si>
  <si>
    <t>280 asistencias técnicas a los prestadores de servicios de salud.</t>
  </si>
  <si>
    <t>Actualizar el Programa Territorial de Rediseño, Reorganización y
Modernización de la Red Pública Hospitalaria (Documento Red)</t>
  </si>
  <si>
    <t>1 programa Territorial de Rediseño, Reorganización y Modernización.</t>
  </si>
  <si>
    <t>Realizar 20 Asistencias Técnicas a la Red Pública Hospitalaria para lograr la sostenibilidad y mejoramiento en la calidad de los servicios de salud, en cumplimiento del Decreto 2193 de 2004 del Ministerio de Salud y Protección Social</t>
  </si>
  <si>
    <t>asistencia tecnicas realizadas a la red publica hospitalaria</t>
  </si>
  <si>
    <t xml:space="preserve">Ejercer la Inspección, vigilancia y control “IVC” a los prestadores de
servicios de salud en el Departamento del Cesar, según lo programado
anualmente por el Ministerio de Salud y Protección Social
</t>
  </si>
  <si>
    <t>1.500
prestadores de
servicios
inspeccionados,
vigilados y
controlados.</t>
  </si>
  <si>
    <t>Número de Instituciones Prestadoras de Servicios de Salud Públicas dotadas con infraestructura adecuada.</t>
  </si>
  <si>
    <t>Fortalecer la red hospitalaria mediante la formulación y ejecución de
proyectos de infraestructura de los hospitales de la red pública del
Departamento del Cesar</t>
  </si>
  <si>
    <t>4 hospitales
fortalecidos</t>
  </si>
  <si>
    <t>Número de Centros y Puestos de
Salud dotados con infraestructura
y/o equipos biomédicos adecuada.</t>
  </si>
  <si>
    <t>Número de Centros y Puestos de Salud dotados con infraestructura y/o equipos biomédicos adecuada.</t>
  </si>
  <si>
    <t>Fortalecer la red hospitalaria mediante la formulación y ejecución de
proyectos de dotación de los hospitales de cabeceras municipales,
centros y puestos de salud de las zonas rurales dispersas de la red
pública del Departamento del Cesar, teniendo en cuenta los municipios
fortalecidos por el PDET (Programa de Desarrollo Enfoque Territorial
en Salud).</t>
  </si>
  <si>
    <t xml:space="preserve">Una (1) red
hospitalaria
fortalecida con
dotación
</t>
  </si>
  <si>
    <t xml:space="preserve">Numero de Instituciones de
Servicios de Salud Publicas dotadas
con equipos biomédicos.
</t>
  </si>
  <si>
    <t>Número de Instituciones de Servicios de Salud Publicas dotadas con equipos biomédicos.</t>
  </si>
  <si>
    <t>Fortalecer la red hospitalaria mediante la formulación y ejecución de
proyectos de infraestructura de centros y puestos de salud de las
zonas rurales dispersas de la red pública del Departamento del Cesar,
teniendo en cuenta los municipios fortalecidos por el PDET (Programa
de Desarrollo Enfoque Territorial en Salud).</t>
  </si>
  <si>
    <t xml:space="preserve">8 centros y
puestos de
salud
fortalecidos
</t>
  </si>
  <si>
    <t>Crear el Centro Regulador De Urgencias, Emergencias Y Desastres CRUED y Reglamentar el Desarrollo y Operación del Sistema de Emergencias Médicas (SEM) para fortalecer la Referencia y Contra rreferencia del Departamento del Cesar</t>
  </si>
  <si>
    <t>Un (1) centro Regulador De Urgencias, Emergencias Y Desastres CRUED fortalecido</t>
  </si>
  <si>
    <t>Formar actores y líderes para función y manejo de las emergencias y desastres, en los veinticinco (25) municipios del Departamento del Cesar</t>
  </si>
  <si>
    <t>lideres formados</t>
  </si>
  <si>
    <t>Realizar capacitaciones y socializaciones del programa de Donación de Órganos y Tejidos, actualización de la normatividad vigente y formación en atención al paciente potencialmente donante, dirigido a ESE´s, EAPB, IPS´s y comunidad en general, por parte de la red de donación y trasplante del Departamento.</t>
  </si>
  <si>
    <t>capacitaciones y socializaciones realizadas</t>
  </si>
  <si>
    <t>Fortalecer la Red de Transporte Asistencial con la Adquisición de Ambulancias Medicalizadas.</t>
  </si>
  <si>
    <t>Fortalecer la Red de Transporte Asistencial con la Adquisición de Ambulancias Básicas.</t>
  </si>
  <si>
    <t>Implementar un sistema integrado de telecomunicaciones que articule el CRUE con todos los municipios del Departamento.</t>
  </si>
  <si>
    <t>Desarrollar e implementar el sistema integrado de información y telecomunicaciones que articule el CRUE con los municipios del departamento en tiempo real para fortalecer referencia y contra referencia, emergencias y desastres, donación de órganos, misión médica, centro de reserva, ambulancias, red pública y privada</t>
  </si>
  <si>
    <t>Un (1) sistema de información implementado</t>
  </si>
  <si>
    <t xml:space="preserve">Número de niños y niñas menores de 1 año con registro civil por lugar de residencia                            </t>
  </si>
  <si>
    <t xml:space="preserve">Número de viviendas mejoradas
</t>
  </si>
  <si>
    <t xml:space="preserve">Número de viviendas mejoraas
</t>
  </si>
  <si>
    <t>Número de municipios fortalecidos</t>
  </si>
  <si>
    <t>Establecer 13 régimenes tarifarios proporcionales para los sectores de bajos ingresos de acuerdo con los preceptos de equidad y solidaridad</t>
  </si>
  <si>
    <t>Número personas jurídicas promocionadas</t>
  </si>
  <si>
    <t>Aumentar la continuidad del servicio urbano a 22 horas diarias por día.</t>
  </si>
  <si>
    <t>Aumentar la cobertura de aseo a 64,2%</t>
  </si>
  <si>
    <t>Aumentar la cobertura de aseo por zona urbano a 98,4%</t>
  </si>
  <si>
    <t>Aumentar la cobertura de aseo a 30%</t>
  </si>
  <si>
    <t>Aumentar la cobertura de disposición adecuada de residuos sólidos al 100%</t>
  </si>
  <si>
    <t>Mejorar el Esquema de aprovechamieneto de residuos sólidos al 10%.</t>
  </si>
  <si>
    <t>Alcanzar una cobeertura del 100% para el Plan de gestión integral de residuos sólidos</t>
  </si>
  <si>
    <t>Aumentar a 79,21% El Caudal de aguas residuales tratado urbano.</t>
  </si>
  <si>
    <t>Aumentar la cobertura de acueducto al 87%.</t>
  </si>
  <si>
    <t>Aumentar la cobertura de acueducto por zona urbano al 96%.</t>
  </si>
  <si>
    <t>Alcanzar una Cobertura de alcantarillado del 76%</t>
  </si>
  <si>
    <t>Lograr una Cobertura de alcantarillado por zona (urbano) del 87%.</t>
  </si>
  <si>
    <t>Alcanzar un puntaje de 5,0 para El IRCA por zona (urbano y rural).</t>
  </si>
  <si>
    <t>Lograr un Nivel de riesgo  - IRCA  en categoría, "Sin riesgo".</t>
  </si>
  <si>
    <t>Alcanzar un Porcentaje de población con  sistema de tratamiento de aguas residuales  por zona (urbano) del 79,21%.</t>
  </si>
  <si>
    <t>Aumentar el número de municipios que cuenta con planta de tratamiento de agua potable urbano al 22%</t>
  </si>
  <si>
    <t>Aumentar el número de poblaciones que cuenta con planta de tratamiento de agua potable rural a 47%.</t>
  </si>
  <si>
    <t>Aumentar la Cobertura de acuerducto por zona (rural) al 62%.</t>
  </si>
  <si>
    <t>Aumentar la Cobertura de alcantarillado por zona (rural) al 23%.</t>
  </si>
  <si>
    <t>Alcanzar un Nivel de riesgo  - IRCA  por zona (urbano y rural) " Sin Riesgo".</t>
  </si>
  <si>
    <t>Aumentar a 19%  el Porcentaje de población con  sistema de tratamiento de aguas residuales  por zona (rural).</t>
  </si>
  <si>
    <t>Población en Proceso de Reincorporación.</t>
  </si>
  <si>
    <t>Atender a la poblacion en proceso de reincorporación en el Deaprtamento del Cesar.</t>
  </si>
  <si>
    <t>Porcentaje de Fortalecimiento a los procesos de prevención, fortalecimiento institucional, sistemas de información asistencia, atención y protección y participación de victimas</t>
  </si>
  <si>
    <t>Aumentar el Porcentaje de Fortalecimiento a los procesos de prevención, fortalecimiento institucional, sistemas de información asistencia, atención y protección y participación de victimas</t>
  </si>
  <si>
    <t>Población en Proceso de Reinserción y Reintegración</t>
  </si>
  <si>
    <t>Atender el 20% de la poblacion victima reintegrada, reincorporada  del Deaprtamento del Cesar.</t>
  </si>
  <si>
    <t>Atender un 20% de la Población en Proceso de Reinserción y Reintegración</t>
  </si>
  <si>
    <t>Lograr el Fortalecimiento presupuestal del Fondo de Paz, creado por la asamblea departamental.</t>
  </si>
  <si>
    <t>Apoyar  con cofinanciación a 8 proyectos productivos  para la generación de ingresos de victimas reinsertados y reicorpporados.</t>
  </si>
  <si>
    <t xml:space="preserve">Implementar mejoras, apoyados en tecnologías y los medios de comunicación la Rendición de Cuentas
</t>
  </si>
  <si>
    <t>Aumentar el índice de racionalización de tramites a 60 puntos.</t>
  </si>
  <si>
    <t>Índice de la Política de Transparencia y acceso a la Información, Lucha contra la corrupción</t>
  </si>
  <si>
    <t>Aumentar el Índice de la Política de Transparencia y acceso a la Información, Lucha contra la corrupción a 72,3 puntos.</t>
  </si>
  <si>
    <t xml:space="preserve">Incrementar el Índice de  la gestión y desempeño fundamentada en la información, el control, la evaluación, para la toma de decisiones y la mejora continua mínimo un 5% sus resultados IDI del 2018 </t>
  </si>
  <si>
    <t>Índice Política de Control interno</t>
  </si>
  <si>
    <t xml:space="preserve">Incrementar el indice de fortalecimiento organizacional y simplificación de procesos  como mínimo un 5% sus resultados IDI </t>
  </si>
  <si>
    <t>Política de Fortalecimiento Organizacional y Simplificación de Procesos</t>
  </si>
  <si>
    <t>Incrementar a 72,3 puntos, el Índice de la Política de Transparencia y acceso a la Información, Lucha contra la corrupción</t>
  </si>
  <si>
    <t xml:space="preserve">plan de ordenamiento territorial formulado
</t>
  </si>
  <si>
    <t>Número de Consejos creados</t>
  </si>
  <si>
    <t>Grado de apertura comercial</t>
  </si>
  <si>
    <t>Reducir la Incidencia de enfermedades trasmitidas por alimentos (ETA) a 40,25 x 100.000 habitantes.</t>
  </si>
  <si>
    <t>Apoyo técnico al diseño de productos turísticos</t>
  </si>
  <si>
    <t>Número de asociaciones promovidas</t>
  </si>
  <si>
    <t>Número de  estrategias desarrolladas</t>
  </si>
  <si>
    <t xml:space="preserve"> Número de planes estructurados</t>
  </si>
  <si>
    <t xml:space="preserve">Número de participacion en eventos feriales Nacionales y/o internacionales
</t>
  </si>
  <si>
    <t>Número de  estrategias realizadas</t>
  </si>
  <si>
    <t>Número de  mecanismos articulados</t>
  </si>
  <si>
    <t>Cobertura de Energía Eléctrica</t>
  </si>
  <si>
    <t>Contribuir a alcanzar la meta de Cobertura de Energía Eléctrica en el departamento de 94,7%</t>
  </si>
  <si>
    <t>Contribuir a mejorar el Grado de apertura comercial, aumentándolo a 9,0</t>
  </si>
  <si>
    <t xml:space="preserve">Número de kilómetros de vias  diseñados  e implementados
</t>
  </si>
  <si>
    <t xml:space="preserve">Número de kilómetros de vias  Rehabilitados y/o pavimentados
</t>
  </si>
  <si>
    <t>Número de kilómetros de vias  mejorados</t>
  </si>
  <si>
    <t>Número de proyectos de diseño</t>
  </si>
  <si>
    <t>Número de  bancos de maquinarias Fortalecidos y ampliados</t>
  </si>
  <si>
    <t>Número de plataformas  diseñadas y construidas</t>
  </si>
  <si>
    <t>Número de kilómetros de vias Rehabilitados y mantenidos</t>
  </si>
  <si>
    <t>Número de esquemas asociativos creados</t>
  </si>
  <si>
    <t xml:space="preserve">SIG implementado
</t>
  </si>
  <si>
    <t>Número de variantes impulsadas</t>
  </si>
  <si>
    <t>Número de convenios generados</t>
  </si>
  <si>
    <t>Número de convenios establecidos</t>
  </si>
  <si>
    <t>Disminuir a 71 el número de casos de fallecidos por accidentes de transito en municipios de competencia del Organismo de Transito del Cesar</t>
  </si>
  <si>
    <t>Número de casos de fallecidos por accidentes de tránsito en municipios de competencia del OT Cesar</t>
  </si>
  <si>
    <t>Gestionar e impulsar 3 variantes de tráfico pesado en las cabeceras municipales y corregimientos del departamento evitando el deterioro y congestión de las mallas viales urbanas.</t>
  </si>
  <si>
    <t>Hurto a personas</t>
  </si>
  <si>
    <t>Tasa de desempleo</t>
  </si>
  <si>
    <t>Bajar el Índice de riesgo de la calidad de agua para consumo humano a 10,3 puntos porcentuales.</t>
  </si>
  <si>
    <t>Disminuir la Incidencia de Enfermedades trasmitidas por alimentos (ETA) a 40,25 por cada 100.000 habitantes</t>
  </si>
  <si>
    <t>Lograr implementar en un 50% de los municipios de 4°, 5° y 6° categoría, la estrategia  de movilidad saludable, segura y sostenible.</t>
  </si>
  <si>
    <t>Disminuir la Prevalencia de enfermedad renal crónica en fase cinco con necesidad de terapia de restitución o reemplazo Renal a 1 x cada 100.000 habitantes.</t>
  </si>
  <si>
    <t>Prevalencia de enfermedad renal crónica en fase cinco con necesidad de terapia de restitución o reemplazo Renal.</t>
  </si>
  <si>
    <t>PROGRAMA ESTRATÉGICO</t>
  </si>
  <si>
    <t>Tasa de violencia contra niños y niñas de 6 a 11años</t>
  </si>
  <si>
    <t>27.35</t>
  </si>
  <si>
    <t>Planes de accesibilidad para personas en condición de discapacidad</t>
  </si>
  <si>
    <t>Niñas, niños y adolescentes que acceden a servicios deportivos recreativos, de actividad física y aprovechamiento del tiempo libre.</t>
  </si>
  <si>
    <t xml:space="preserve">Niños, niñas, y adolescentes en programas de aprovechamiento de tiempo libre </t>
  </si>
  <si>
    <t>Beneficiar con programas sociales a 20.976 personas en condición de discapacidad y sus familias, de las 41.951 que se existen en el departamento.</t>
  </si>
  <si>
    <t>Población en condición de discapacidad que se atenderá</t>
  </si>
  <si>
    <t>Empresas que cooperan con organizaciones internacionales (%)</t>
  </si>
  <si>
    <t xml:space="preserve">Articualción interinstitucional para la atención de migrantes </t>
  </si>
  <si>
    <t>Porcentaje de la población bajo la línea de pobreza.</t>
  </si>
  <si>
    <t xml:space="preserve">Disminuir la linea de pobreza en la población jóven </t>
  </si>
  <si>
    <t>Personal en actividades conducentes a la innovación por cada 100 mil habitantes</t>
  </si>
  <si>
    <t xml:space="preserve">Disminuir la linea de pobreza de las mujres Cesarenses. </t>
  </si>
  <si>
    <t>Asociaciones rurales de campesinos, pequeños productores, indígenas, mujeres y afros.</t>
  </si>
  <si>
    <t>Sostener 122mAsociaciones rurales de campesinos, pequeños productores, indígenas, mujeres y afros.</t>
  </si>
  <si>
    <t>Disminuir la linea de pobreza de la población LGBT</t>
  </si>
  <si>
    <t>Articualción  con instituciones  para la prestación de servicios población LGBT</t>
  </si>
  <si>
    <t>Subprograma III. Servicios públicos domiciliarios, saneamiento básico y agua potable.</t>
  </si>
  <si>
    <t>OBSERVACIÓN</t>
  </si>
  <si>
    <t>EJE</t>
  </si>
  <si>
    <t>SUBPROGRAMA</t>
  </si>
  <si>
    <t>Tasa de violencia contra niños y niñas de 6 a 11 años</t>
  </si>
  <si>
    <t xml:space="preserve">Número de sedes de prestadores públicos y privados inspeccionados, vigilados y controlados con el Sistema Único de Habilitación. </t>
  </si>
  <si>
    <t>Numero de Instituciones Prestadoras de Servicios de Salud Públicas dotadas con infraestructura adecuada.</t>
  </si>
  <si>
    <t>Creación del CRUE</t>
  </si>
  <si>
    <t>Alcanzar una cobertura de bovinos vacunados del 99,5%.</t>
  </si>
  <si>
    <t>Número de Minas de sustento arteanal inscritas en el sistema de información minero.</t>
  </si>
  <si>
    <t>CÓDIGO FUT SECTOR</t>
  </si>
  <si>
    <t>A.14</t>
  </si>
  <si>
    <t>A.1</t>
  </si>
  <si>
    <t>A.2</t>
  </si>
  <si>
    <t>A.4</t>
  </si>
  <si>
    <t>A.13</t>
  </si>
  <si>
    <t>A.8</t>
  </si>
  <si>
    <t xml:space="preserve">A. 10 </t>
  </si>
  <si>
    <t>A.6</t>
  </si>
  <si>
    <t>A.9</t>
  </si>
  <si>
    <t>A.7</t>
  </si>
  <si>
    <t>A.3</t>
  </si>
  <si>
    <t>A.5</t>
  </si>
  <si>
    <t>A.17</t>
  </si>
  <si>
    <t>A.10</t>
  </si>
  <si>
    <t>A.12</t>
  </si>
  <si>
    <t>A.18</t>
  </si>
  <si>
    <t>A.16</t>
  </si>
  <si>
    <t>EJECUCION DE GASTOS DE INVERSION - INICIAL</t>
  </si>
  <si>
    <t>Descripción</t>
  </si>
  <si>
    <t xml:space="preserve">A     TOTAL INVERSION                                                                                                                                                                                                       </t>
  </si>
  <si>
    <t xml:space="preserve">A.1     EDUCACION                                                                                                                                                                                                           </t>
  </si>
  <si>
    <t xml:space="preserve">A.1.1     COBERTURA                                                                                                                                                                                                         </t>
  </si>
  <si>
    <t xml:space="preserve">A.1.1.1     PAGO DE PERSONAL                                                                                                                                                                                                </t>
  </si>
  <si>
    <t xml:space="preserve">A.1.1.1.1     PERSONAL DOCENTE                                                                                                                                                                                              </t>
  </si>
  <si>
    <t xml:space="preserve">A.1.1.1.2     PERSONAL DIRECTIVO - DOCENTE                                                                                                                                                                                  </t>
  </si>
  <si>
    <t xml:space="preserve">A.1.1.1.3     PERSONAL ADMINISTRATIVO DE INSTITUCIONES EDUCATIVAS                                                                                                                                                           </t>
  </si>
  <si>
    <t xml:space="preserve">A.1.1.1.4     ASCENSOS EN ESCALAFÓN                                                                                                                                                                                         </t>
  </si>
  <si>
    <t xml:space="preserve">A.1.1.2     APORTES PATRONALES                                                                                                                                                                                              </t>
  </si>
  <si>
    <t xml:space="preserve">A.1.1.2.1     PERSONAL DOCENTE (sin situación de fondos)                                                                                                                                                                    </t>
  </si>
  <si>
    <t xml:space="preserve">A.1.1.2.1.1     APORTES DE PREVISIÓN SOCIAL                                                                                                                                                                                 </t>
  </si>
  <si>
    <t xml:space="preserve">A.1.1.2.1.1.1     APORTES PARA SALUD                                                                                                                                                                                        </t>
  </si>
  <si>
    <t xml:space="preserve">A.1.1.2.1.1.2     APORTES PARA PENSIÓN                                                                                                                                                                                      </t>
  </si>
  <si>
    <t xml:space="preserve">A.1.1.2.1.1.3     APORTES ARP                                                                                                                                                                                               </t>
  </si>
  <si>
    <t xml:space="preserve">A.1.1.2.1.1.4     APORTES PARA CESANTÍAS                                                                                                                                                                                    </t>
  </si>
  <si>
    <t xml:space="preserve">A.1.1.2.2     PERSONAL DOCENTE (con situación de fondos)                                                                                                                                                                    </t>
  </si>
  <si>
    <t xml:space="preserve">A.1.1.2.2.1     APORTES DE PREVISIÓN SOCIAL                                                                                                                                                                                 </t>
  </si>
  <si>
    <t xml:space="preserve">A.1.1.2.2.1.1     APORTES PARA SALUD                                                                                                                                                                                        </t>
  </si>
  <si>
    <t xml:space="preserve">A.1.1.2.2.1.2     APORTES PARA PENSIÓN                                                                                                                                                                                      </t>
  </si>
  <si>
    <t xml:space="preserve">A.1.1.2.2.1.3     APORTES ARP                                                                                                                                                                                               </t>
  </si>
  <si>
    <t xml:space="preserve">A.1.1.2.2.1.4     APORTES PARA CESANTÍAS                                                                                                                                                                                    </t>
  </si>
  <si>
    <t xml:space="preserve">A.1.1.2.2.2     APORTES PARAFISCALES                                                                                                                                                                                        </t>
  </si>
  <si>
    <t xml:space="preserve">A.1.1.2.2.2.1     SENA                                                                                                                                                                                                      </t>
  </si>
  <si>
    <t xml:space="preserve">A.1.1.2.2.2.2     ICBF                                                                                                                                                                                                      </t>
  </si>
  <si>
    <t xml:space="preserve">A.1.1.2.2.2.3     ESAP                                                                                                                                                                                                      </t>
  </si>
  <si>
    <t xml:space="preserve">A.1.1.2.2.2.4     CAJAS DE COMPENSACIÓN FAMILIAR                                                                                                                                                                            </t>
  </si>
  <si>
    <t xml:space="preserve">A.1.1.2.2.2.5     INSTITUTOS TÉCNICOS                                                                                                                                                                                       </t>
  </si>
  <si>
    <t xml:space="preserve">A.1.1.2.3     PERSONAL DIRECTIVO - DOCENTE (sin situación de fondos)                                                                                                                                                        </t>
  </si>
  <si>
    <t xml:space="preserve">A.1.1.2.3.1     APORTES DE PREVISIÓN SOCIAL                                                                                                                                                                                 </t>
  </si>
  <si>
    <t xml:space="preserve">A.1.1.2.3.1.1     APORTES PARA SALUD                                                                                                                                                                                        </t>
  </si>
  <si>
    <t xml:space="preserve">A.1.1.2.3.1.2     APORTES PARA PENSIÓN                                                                                                                                                                                      </t>
  </si>
  <si>
    <t xml:space="preserve">A.1.1.2.3.1.3     APORTES ARP                                                                                                                                                                                               </t>
  </si>
  <si>
    <t xml:space="preserve">A.1.1.2.3.1.4     APORTES PARA CESANTÍAS                                                                                                                                                                                    </t>
  </si>
  <si>
    <t xml:space="preserve">A.1.1.2.4     PERSONAL DIRECTIVO - DOCENTE (con situación de fondos)                                                                                                                                                        </t>
  </si>
  <si>
    <t xml:space="preserve">A.1.1.2.4.1     APORTES DE PREVISIÓN SOCIAL                                                                                                                                                                                 </t>
  </si>
  <si>
    <t xml:space="preserve">A.1.1.2.4.1.1     APORTES PARA SALUD                                                                                                                                                                                        </t>
  </si>
  <si>
    <t xml:space="preserve">A.1.1.2.4.1.2     APORTES PARA PENSIÓN                                                                                                                                                                                      </t>
  </si>
  <si>
    <t xml:space="preserve">A.1.1.2.4.1.3     APORTES ARP                                                                                                                                                                                               </t>
  </si>
  <si>
    <t xml:space="preserve">A.1.1.2.4.1.4     APORTES PARA CESANTÍAS                                                                                                                                                                                    </t>
  </si>
  <si>
    <t xml:space="preserve">A.1.1.2.4.2     APORTES PARAFISCALES                                                                                                                                                                                        </t>
  </si>
  <si>
    <t xml:space="preserve">A.1.1.2.4.2.1     SENA                                                                                                                                                                                                      </t>
  </si>
  <si>
    <t xml:space="preserve">A.1.1.2.4.2.2     ICBF                                                                                                                                                                                                      </t>
  </si>
  <si>
    <t xml:space="preserve">A.1.1.2.4.2.3     ESAP                                                                                                                                                                                                      </t>
  </si>
  <si>
    <t xml:space="preserve">A.1.1.2.4.2.4     CAJAS DE COMPENSACIÓN FAMILIAR                                                                                                                                                                            </t>
  </si>
  <si>
    <t xml:space="preserve">A.1.1.2.4.2.5     INSTITUTOS TÉCNICOS                                                                                                                                                                                       </t>
  </si>
  <si>
    <t xml:space="preserve">A.1.1.2.5     PERSONAL ADMINISTRATIVO DE INSTITUCIONES EDUCATIVAS                                                                                                                                                           </t>
  </si>
  <si>
    <t xml:space="preserve">A.1.1.2.5.1     APORTES DE PREVISIÓN SOCIAL                                                                                                                                                                                 </t>
  </si>
  <si>
    <t xml:space="preserve">A.1.1.2.5.1.1     APORTES PARA SALUD                                                                                                                                                                                        </t>
  </si>
  <si>
    <t xml:space="preserve">A.1.1.2.5.1.2     APORTES PARA PENSIÓN                                                                                                                                                                                      </t>
  </si>
  <si>
    <t xml:space="preserve">A.1.1.2.5.1.3     APORTES ARP                                                                                                                                                                                               </t>
  </si>
  <si>
    <t xml:space="preserve">A.1.1.2.5.1.4     APORTES PARA CESANTÍAS                                                                                                                                                                                    </t>
  </si>
  <si>
    <t xml:space="preserve">A.1.1.2.5.2     APORTES PARAFISCALES                                                                                                                                                                                        </t>
  </si>
  <si>
    <t xml:space="preserve">A.1.1.2.5.2.1     SENA                                                                                                                                                                                                      </t>
  </si>
  <si>
    <t xml:space="preserve">A.1.1.2.5.2.2     ICBF                                                                                                                                                                                                      </t>
  </si>
  <si>
    <t xml:space="preserve">A.1.1.2.5.2.3     ESAP                                                                                                                                                                                                      </t>
  </si>
  <si>
    <t xml:space="preserve">A.1.1.2.5.2.4     CAJAS DE COMPENSACIÓN FAMILIAR                                                                                                                                                                            </t>
  </si>
  <si>
    <t xml:space="preserve">A.1.1.2.5.2.5     INSTITUTOS TÉCNICOS                                                                                                                                                                                       </t>
  </si>
  <si>
    <t xml:space="preserve">A.1.1.3     CONTRATOS PARA LA PRESTACIÓN DEL SERVICIO EDUCATIVO                                                                                                                                                             </t>
  </si>
  <si>
    <t xml:space="preserve">A.1.1.4     CONTRATOS PARA LA ADMINISTRACIÓN DE LA PRESTACIÓN DEL SERVICIO EDUCATIVO                                                                                                                                        </t>
  </si>
  <si>
    <t xml:space="preserve">A.1.1.5     CONTRATACIÓN PARA EDUCACIÓN PARA JÓVENES Y ADULTOS                                                                                                                                                              </t>
  </si>
  <si>
    <t xml:space="preserve">A.1.1.6     CONTRATACIÓN DE ASEO A LOS ESTABLECIMIENTOS EDUCATIVOS ESTATALES                                                                                                                                                </t>
  </si>
  <si>
    <t xml:space="preserve">A.1.1.7     CONTRATACIÓN DE VIGILANCIA A LOS ESTABLECIMIENTOS EDUCATIVOS ESTATALES                                                                                                                                          </t>
  </si>
  <si>
    <t xml:space="preserve">A.1.2     CALIDAD - MATRÍCULA                                                                                                                                                                                               </t>
  </si>
  <si>
    <t xml:space="preserve">A.1.2.1     PREINVERSIÓN: ESTUDIOS, DISEÑOS, CONSULTORIAS, ASESORIAS E INTERVENTORIAS                                                                                                                                       </t>
  </si>
  <si>
    <t xml:space="preserve">A.1.2.2     CONSTRUCCIÓN AMPLIACIÓN Y ADECUACIÓN DE INFRAESTRUCTURA EDUCATIVA                                                                                                                                               </t>
  </si>
  <si>
    <t xml:space="preserve">A.1.2.3     MANTENIMIENTO DE INFRAESTRUCTURA EDUCATIVA                                                                                                                                                                      </t>
  </si>
  <si>
    <t xml:space="preserve">A.1.2.4     DOTACIÓN INSTITUCIONAL DE INFRAESTRUCTURA EDUCATIVA                                                                                                                                                             </t>
  </si>
  <si>
    <t xml:space="preserve">A.1.2.5     DOTACIÓN INSTITUCIONAL DE MATERIAL Y MEDIOS PEDAGÓGICOS PARA EL APRENDIZAJE                                                                                                                                     </t>
  </si>
  <si>
    <t xml:space="preserve">A.1.2.6     PAGO DE SERVICIOS PÚBLICOS DE LAS INSTITUCIONES EDUCATIVAS                                                                                                                                                      </t>
  </si>
  <si>
    <t xml:space="preserve">A.1.2.6.1     ACUEDUCTO, ALCANTARILLADO Y ASEO                                                                                                                                                                              </t>
  </si>
  <si>
    <t xml:space="preserve">A.1.2.6.2     ENERGÍA                                                                                                                                                                                                       </t>
  </si>
  <si>
    <t xml:space="preserve">A.1.2.6.3     TELÉFONO                                                                                                                                                                                                      </t>
  </si>
  <si>
    <t xml:space="preserve">A.1.2.6.4     INTERNET                                                                                                                                                                                                      </t>
  </si>
  <si>
    <t xml:space="preserve">A.1.2.6.5     OTROS                                                                                                                                                                                                         </t>
  </si>
  <si>
    <t xml:space="preserve">A.1.2.7     TRANSPORTE ESCOLAR                                                                                                                                                                                              </t>
  </si>
  <si>
    <t xml:space="preserve">A.1.2.8     CAPACITACIÓN A DOCENTES Y DIRECTIVOS DOCENTES                                                                                                                                                                   </t>
  </si>
  <si>
    <t xml:space="preserve">A.1.2.9     FUNCIONAMIENTO BÁSICO DE LOS ESTABLECIMIENTOS EDUCATIVOS ESTATALES                                                                                                                                              </t>
  </si>
  <si>
    <t xml:space="preserve">A.1.2.10     ALIMENTACIÓN ESCOLAR                                                                                                                                                                                           </t>
  </si>
  <si>
    <t xml:space="preserve">A.1.2.10.1     PRESTACIÓN DIRECTA DEL SERVICIO                                                                                                                                                                              </t>
  </si>
  <si>
    <t xml:space="preserve">A.1.2.10.1.1     COMPRA DE ALIMENTOS                                                                                                                                                                                        </t>
  </si>
  <si>
    <t xml:space="preserve">A.1.2.10.1.2     MENAJE, DOTACIÓN Y SU REPOSICIÓN PARA LA PRESTACIÓN DEL SERVICIO DE ALIMENTACIÓN ESCOLAR                                                                                                                   </t>
  </si>
  <si>
    <t xml:space="preserve">A.1.2.10.1.3     CONTRATACIÓN DE PERSONAL PARA LA PREPARACIÓN DE ALIMENTOS                                                                                                                                                  </t>
  </si>
  <si>
    <t xml:space="preserve">A.1.2.10.1.4     TRANSPORTE DE ALIMENTOS                                                                                                                                                                                    </t>
  </si>
  <si>
    <t xml:space="preserve">A.1.2.10.1.5     ASEO Y COMBUSTIBLE PARA LA PREPARACIÓN DE LOS ALIMENTOS                                                                                                                                                    </t>
  </si>
  <si>
    <t xml:space="preserve">A.1.2.10.2     CONTRATACIÓN CON TERCEROS PARA LA PROVISIÓN INTEGRAL DEL SERVICIO DE ALIMENTACIÓN ESCOLAR                                                                                                                    </t>
  </si>
  <si>
    <t xml:space="preserve">A.1.2.11     DISEÑO E IMPLEMENTACIÓN DE PLANES DE MEJORAMIENTO                                                                                                                                                              </t>
  </si>
  <si>
    <t xml:space="preserve">A.1.3     CALIDAD - GRATUIDAD                                                                                                                                                                                               </t>
  </si>
  <si>
    <t xml:space="preserve">A.1.3.1     PREINVERSIÓN: ESTUDIOS, DISEÑOS, CONSULTORIAS, ASESORIAS E INTERVENTORIAS                                                                                                                                       </t>
  </si>
  <si>
    <t xml:space="preserve">A.1.3.2     CONSTRUCCIÓN AMPLIACIÓN Y ADECUACIÓN DE INFRAESTRUCTURA EDUCATIVA                                                                                                                                               </t>
  </si>
  <si>
    <t xml:space="preserve">A.1.3.3     MANTENIMIENTO DE INFRAESTRUCTURA EDUCATIVA                                                                                                                                                                      </t>
  </si>
  <si>
    <t xml:space="preserve">A.1.3.4     DOTACIÓN INSTITUCIONAL DE INFRAESTRUCTURA EDUCATIVA                                                                                                                                                             </t>
  </si>
  <si>
    <t xml:space="preserve">A.1.3.5     DOTACIÓN INSTITUCIONAL DE MATERIAL Y MEDIOS PEDAGÓGICOS PARA EL APRENDIZAJE                                                                                                                                     </t>
  </si>
  <si>
    <t xml:space="preserve">A.1.3.6     TRANSPORTE ESCOLAR                                                                                                                                                                                              </t>
  </si>
  <si>
    <t xml:space="preserve">A.1.3.7     FUNCIONAMIENTO BÁSICO DE LOS ESTABLECIMIENTOS EDUCATIVOS ESTATALES, EXCEPTO SERVICIOS PÚBLICOS                                                                                                                  </t>
  </si>
  <si>
    <t xml:space="preserve">A.1.4     EFICIENCIA EN LA ADMINISTRACIÓN DEL SERVICIO EDUCATIVO                                                                                                                                                            </t>
  </si>
  <si>
    <t xml:space="preserve">A.1.4.1     MODERNIZACIÓN DE LA SECRETARIA DE EDUCACIÓN                                                                                                                                                                     </t>
  </si>
  <si>
    <t xml:space="preserve">A.1.4.2     DISEÑO E IMPLEMENTACIÓN DEL SISTEMA DE INFORMACIÓN                                                                                                                                                              </t>
  </si>
  <si>
    <t xml:space="preserve">A.1.4.3     CONECTIVIDAD                                                                                                                                                                                                    </t>
  </si>
  <si>
    <t xml:space="preserve">A.1.5     NECESIDADES EDUCATIVAS ESPECIALES                                                                                                                                                                                 </t>
  </si>
  <si>
    <t xml:space="preserve">A.1.5.1     SERVICIO PERSONAL APOYO                                                                                                                                                                                         </t>
  </si>
  <si>
    <t xml:space="preserve">A.1.5.2     FORMACIÓN DE DOCENTES                                                                                                                                                                                           </t>
  </si>
  <si>
    <t xml:space="preserve">A.1.5.3     DOTACIÓN                                                                                                                                                                                                        </t>
  </si>
  <si>
    <t xml:space="preserve">A.1.5.4     MEJORAMIENTO DE CONDICIONES DE ACCECIBILIDAD DE INFRAESTRUCTURA EDUCATIVA  ESTATAL                                                                                                                              </t>
  </si>
  <si>
    <t xml:space="preserve">A.1.6     INTERNADOS                                                                                                                                                                                                        </t>
  </si>
  <si>
    <t xml:space="preserve">A.1.6.1     ALIMENTACIÓN                                                                                                                                                                                                    </t>
  </si>
  <si>
    <t xml:space="preserve">A.1.6.2     DOTACIÓN INSTITUCIONAL                                                                                                                                                                                          </t>
  </si>
  <si>
    <t xml:space="preserve">A.1.6.3     ADECUACIÓN Y MEJORAMIENTO DE INFRAESTRUCTURA                                                                                                                                                                    </t>
  </si>
  <si>
    <t xml:space="preserve">A.1.7     OTROS GASTOS EN EDUCACIÓN NO INCLUIDOS EN LOS CONCEPTOS ANTERIORES                                                                                                                                                </t>
  </si>
  <si>
    <t xml:space="preserve">A.1.7.1     COMPETENCIAS LABORALES GENERALES Y FORMACIÓN PARA EL TRABAJO Y EL DESARROLLO HUMANO                                                                                                                             </t>
  </si>
  <si>
    <t xml:space="preserve">A.1.7.2     APLICACIÓN DE PROYECTOS EDUCATIVOS TRANSVERSALES                                                                                                                                                                </t>
  </si>
  <si>
    <t xml:space="preserve">A.1.7.3     RESERVAS DE INVERSIÓN EN EL SECTOR VIGENCIA ANTERIOR (LEY 819 DE 2003)                                                                                                                                          </t>
  </si>
  <si>
    <t xml:space="preserve">A.1.7.4     PAGO DE DÉFICIT DE INVERSIÓN EN EDUCACIÓN - (DE CARÁCTER EXCEPCIONAL)                                                                                                                                           </t>
  </si>
  <si>
    <t xml:space="preserve">A.2.     SALUD                                                                                                                                                                                                              </t>
  </si>
  <si>
    <t xml:space="preserve">A.2.1.     REGIMEN SUBSIDIADO                                                                                                                                                                                               </t>
  </si>
  <si>
    <t xml:space="preserve">A.2.1.1     AFILIACION AL REGIMEN SUBSIDIADO - CONTINUIDAD                                                                                                                                                                  </t>
  </si>
  <si>
    <t xml:space="preserve">A.2.1.2    AFILIACION AL REGIMEN SUBSIDIADO - AMPLIACION                                                                                                                                                                    </t>
  </si>
  <si>
    <t xml:space="preserve">A.2.1.4   0.2% SUPERINTENDENCIA DE SALUD                                                                                                                                                                                    </t>
  </si>
  <si>
    <t xml:space="preserve">A.2.1.3    0.4% INTERVENTORIA DEL REGIMEN SUBSIDIADO                                                                                                                                                                        </t>
  </si>
  <si>
    <t xml:space="preserve">A.2.1.5  PAGO A LAS IPS CUANDO SEAN OBJETO DE MEDIDA DE GIRO DIRECTO                                                                                                                                                        </t>
  </si>
  <si>
    <t xml:space="preserve">A.2.1.7    RESERVAS DE INVERSION EN REGIMEN SUBSIDIADO VIGENCIA ANTERIOR (LEY 819 DE 2003)                                                                                                                                  </t>
  </si>
  <si>
    <t xml:space="preserve">A.2.1.9.     PAGO DE DEFICIT DE INVERSION EN REGIMEN SUBSIDIADO                                                                                                                                                             </t>
  </si>
  <si>
    <t xml:space="preserve">A.2.2.       SALUD PUBLICA   (SEGUN REGIMEN DE COMPETENCIAS)                                                                                                                                                                </t>
  </si>
  <si>
    <t xml:space="preserve">A.2.2.1.     SALUD INFANTIL                                                                                                                                                                                                 </t>
  </si>
  <si>
    <t xml:space="preserve">A.2.2.1.1     PROGRAMA AMPLIADO DE INMUNIZACIONES (PAI)                                                                                                                                                                     </t>
  </si>
  <si>
    <t xml:space="preserve">A.2.2.1.1.1     CONTRATACION, CON LAS EMPRESAS SOCIALES DEL ESTADO.                                                                                                                                                         </t>
  </si>
  <si>
    <t xml:space="preserve">A.2.2.1.1.2     ADQUSICION DE INSUMOS Y ELEMENTOS, PUBLICACIONES Y EQUIPOS PARA DESARROLLAR PROGRAMAS DE SALUD PUBLICA, SEGÚN COMPETENCIAS.                                                                                 </t>
  </si>
  <si>
    <t xml:space="preserve">A.2.2.1.1.3     CONTRATACIÓN CON PERSONAS  JURIDICAS QUE NO SEAN ESES.                                                                                                                                                      </t>
  </si>
  <si>
    <t xml:space="preserve">A.2.2.1.2     ATENCIÓN INTEGRAL DE ENFERMEDADES PREVALENTES EN LA INFANCIA (AIEPI)                                                                                                                                          </t>
  </si>
  <si>
    <t xml:space="preserve">A.2.2.1.2.1     CONTRATACION, CON LAS EMPRESAS SOCIALES DEL ESTADO.                                                                                                                                                         </t>
  </si>
  <si>
    <t xml:space="preserve">A.2.2.1.2.2     ADQUSICION DE INSUMOS Y ELEMENTOS, PUBLICACIONES Y EQUIPOS PARA DESARROLLAR PROGRAMAS DE SALUD PUBLICA, SEGÚN COMPETENCIAS.                                                                                 </t>
  </si>
  <si>
    <t xml:space="preserve">A.2.2.1.2.3     CONTRATACIÓN CON PERSONAS  JURIDICAS QUE NO SEAN ESES.                                                                                                                                                      </t>
  </si>
  <si>
    <t xml:space="preserve">A.2.2.1.3     OTROS PROGRAMAS Y ESTRATEGIAS,PARA LA PROMOCIÓN DE LA SALUD INFANTIL.                                                                                                                                         </t>
  </si>
  <si>
    <t xml:space="preserve">A.2.2.1.3.1     CONTRATACION, CON LAS EMPRESAS SOCIALES DEL ESTADO.                                                                                                                                                         </t>
  </si>
  <si>
    <t xml:space="preserve">A.2.2.1.3.2     ADQUSICION DE INSUMOS Y ELEMENTOS, PUBLICACIONES Y EQUIPOS PARA DESARROLLAR PROGRAMAS DE SALUD PUBLICA, SEGÚN COMPETENCIAS                                                                                  </t>
  </si>
  <si>
    <t xml:space="preserve">A.2.2.1.3.3     CONTRATACIÓN CON PERSONAS  JURIDICAS QUE NO SEAN ESES.                                                                                                                                                      </t>
  </si>
  <si>
    <t xml:space="preserve">A.2.2.2     SALUD SEXUAL Y REPRODUCTIVA                                                                                                                                                                                     </t>
  </si>
  <si>
    <t xml:space="preserve">A.2.2.2.1     SALUD MATERNA                                                                                                                                                                                                 </t>
  </si>
  <si>
    <t xml:space="preserve">A.2.2.2.1.1     CONTRATACION, CON LAS EMPRESAS SOCIALES DEL ESTADO.                                                                                                                                                         </t>
  </si>
  <si>
    <t xml:space="preserve">A.2.2.2.1.2     ADQUSICION DE INSUMOS Y ELEMENTOS, PUBLICACIONES Y EQUIPOS PARA DESARROLLAR PROGRAMAS DE SALUD PUBLICA, SEGÚN COMPETENCIAS.                                                                                 </t>
  </si>
  <si>
    <t xml:space="preserve">A.2.2.2.1.3     CONTRATACIÓN CON PERSONAS  JURIDICAS QUE NO SEAN ESES.                                                                                                                                                      </t>
  </si>
  <si>
    <t xml:space="preserve">A.2.2.2.2     VIH SIDA, E INFECCIONES DE TRANSMISION SEXUAL                                                                                                                                                                 </t>
  </si>
  <si>
    <t xml:space="preserve">A.2.2.2.2.1     CONTRATACION, CON LAS EMPRESAS SOCIALES DEL ESTADO.                                                                                                                                                         </t>
  </si>
  <si>
    <t xml:space="preserve">A.2.2.2.2.2     ADQUSICION DE INSUMOS Y ELEMENTOS, PUBLICACIONES Y EQUIPOS PARA DESARROLLAR PROGRAMAS DE SALUD PUBLICA, SEGÚN COMPETENCIAS.                                                                                 </t>
  </si>
  <si>
    <t xml:space="preserve">A.2.2.2.2.3     CONTRATACIÓN CON PERSONAS  JURIDICAS QUE NO SEAN ESES.                                                                                                                                                      </t>
  </si>
  <si>
    <t xml:space="preserve">A.2.2.2.3     SALUD SEXUAL Y REPRODUCTIVA EN ADOLECENTES                                                                                                                                                                    </t>
  </si>
  <si>
    <t xml:space="preserve">A.2.2.2.3.1     CONTRATACION, CON LAS EMPRESAS SOCIALES DEL ESTADO.                                                                                                                                                         </t>
  </si>
  <si>
    <t xml:space="preserve">A.2.2.2.3.2     ADQUSICION DE INSUMOS Y ELEMENTOS, PUBLICACIONES Y EQUIPOS PARA DESARROLLAR PROGRAMAS DE SALUD PUBLICA, SEGÚN COMPETENCIAS.                                                                                 </t>
  </si>
  <si>
    <t xml:space="preserve">A.2.2.2.3.3     CONTRATACIÓN CON PERSONAS  JURIDICAS QUE NO SEAN ESES.                                                                                                                                                      </t>
  </si>
  <si>
    <t xml:space="preserve">A.2.2.2.4     OTROS PROGRAMAS Y ESTRATEGIAS,PARA SALUD SEXUAL Y REPRODUCTIVA.                                                                                                                                               </t>
  </si>
  <si>
    <t xml:space="preserve">A.2.2.2.4.1     CONTRATACION, CON LAS EMPRESAS SOCIALES DEL ESTADO.                                                                                                                                                         </t>
  </si>
  <si>
    <t xml:space="preserve">A.2.2.2.4.2     ADQUSICION DE INSUMOS Y ELEMENTOS, PUBLICACIONES Y EQUIPOS PARA DESARROLLAR PROGRAMAS DE SALUD PUBLICA, SEGÚN COMPETENCIAS                                                                                  </t>
  </si>
  <si>
    <t xml:space="preserve">A.2.2.2.4.3     CONTRATACIÓN CON PERSONAS  JURIDICAS QUE NO SEAN ESES.                                                                                                                                                      </t>
  </si>
  <si>
    <t xml:space="preserve">A.2.2.3     SALUD ORAL                                                                                                                                                                                                      </t>
  </si>
  <si>
    <t xml:space="preserve">A.2.2.3.1     CONTRATACION, CON LAS EMPRESAS SOCIALES DEL ESTADO.                                                                                                                                                           </t>
  </si>
  <si>
    <t xml:space="preserve">A.2.2.3.2     ADQUSICION DE INSUMOS Y ELEMENTOS, PUBLICACIONES Y EQUIPOS PARA DESARROLLAR PROGRAMAS DE SALUD PUBLICA, SEGÚN COMPETENCIAS                                                                                    </t>
  </si>
  <si>
    <t xml:space="preserve">A.2.2.3.3     CONTRATACIÓN CON PERSONAS  JURIDICAS QUE NO SEAN ESES.                                                                                                                                                        </t>
  </si>
  <si>
    <t xml:space="preserve">A.2.2.4     SALUD MENTAL Y LESIONES VIOLENTAS EVITABLES                                                                                                                                                                     </t>
  </si>
  <si>
    <t xml:space="preserve">A.2.2.4.1     SUSTANCIAS PSICOACTIVAS                                                                                                                                                                                       </t>
  </si>
  <si>
    <t xml:space="preserve">A.2.2.4.1.1     CONTRATACION, CON LAS EMPRESAS SOCIALES DEL ESTADO.                                                                                                                                                         </t>
  </si>
  <si>
    <t xml:space="preserve">A.2.2.4.1.2     ADQUSICION DE INSUMOS Y ELEMENTOS, PUBLICACIONES Y EQUIPOS PARA DESARROLLAR PROGRAMAS DE SALUD PUBLICA, SEGÚN COMPETENCIAS                                                                                  </t>
  </si>
  <si>
    <t xml:space="preserve">A.2.2.4.1.3     CONTRATACIÓN CON PERSONAS  JURIDICAS QUE NO SEAN ESES.                                                                                                                                                      </t>
  </si>
  <si>
    <t xml:space="preserve">A.2.2.4.2     OTROS PROGRAMAS Y ESTRATÈGIAS PARA LA PROMOCIÒN DE LA SALUD MENTAL Y LESIONES VIOLENTAS EVITABLES.                                                                                                            </t>
  </si>
  <si>
    <t xml:space="preserve">A.2.2.4.2.1     CONTRATACION, CON LAS EMPRESAS SOCIALES DEL ESTADO.                                                                                                                                                         </t>
  </si>
  <si>
    <t xml:space="preserve">A.2.2.4.2.2     ADQUSICION DE INSUMOS Y ELEMENTOS, PUBLICACIONES Y EQUIPOS PARA DESARROLLAR PROGRAMAS DE SALUD PUBLICA, SEGÚN COMPETENCIAS                                                                                  </t>
  </si>
  <si>
    <t xml:space="preserve">A.2.2.4.2.3     CONTRATACIÓN CON PERSONAS  JURIDICAS QUE NO SEAN ESES.                                                                                                                                                      </t>
  </si>
  <si>
    <t xml:space="preserve">A.2.2.5     LAS ENFERMEDADES TRANSMISIBLES Y LAS ZOONOSIS                                                                                                                                                                   </t>
  </si>
  <si>
    <t xml:space="preserve">A.2.2.5.1     TUBERCULOSIS                                                                                                                                                                                                  </t>
  </si>
  <si>
    <t xml:space="preserve">A.2.2.5.1.1     CONTRATACION, CON LAS EMPRESAS SOCIALES DEL ESTADO.                                                                                                                                                         </t>
  </si>
  <si>
    <t xml:space="preserve">A.2.2.5.1.2     ADQUSICION DE INSUMOS Y ELEMENTOS, PUBLICACIONES Y EQUIPOS PARA DESARROLLAR PROGRAMAS DE SALUD PUBLICA, SEGÚN COMPETENCIAS                                                                                  </t>
  </si>
  <si>
    <t xml:space="preserve">A.2.2.5.1.3     CONTRATACIÓN CON PERSONAS  JURIDICAS QUE NO SEAN ESES.                                                                                                                                                      </t>
  </si>
  <si>
    <t xml:space="preserve">A.2.2.5.2     LEPRA                                                                                                                                                                                                         </t>
  </si>
  <si>
    <t xml:space="preserve">A.2.2.5.2.1     CONTRATACION, CON LAS EMPRESAS SOCIALES DEL ESTADO.                                                                                                                                                         </t>
  </si>
  <si>
    <t xml:space="preserve">A.2.2.5.2.2     ADQUSICION DE INSUMOS Y ELEMENTOS, PUBLICACIONES Y EQUIPOS PARA DESARROLLAR PROGRAMAS DE SALUD PUBLICA, SEGÚN COMPETENCIAS                                                                                  </t>
  </si>
  <si>
    <t xml:space="preserve">A.2.2.5.2.3     CONTRATACIÓN CON PERSONAS  JURIDICAS QUE NO SEAN ESES.                                                                                                                                                      </t>
  </si>
  <si>
    <t xml:space="preserve">A.2.2.5.3     ENFERMEDADES TRANSMISIBLES POR VECTORES (ETV)                                                                                                                                                                 </t>
  </si>
  <si>
    <t xml:space="preserve">A.2.2.5.3.1     CONTRATACION, CON LAS EMPRESAS SOCIALES DEL ESTADO.                                                                                                                                                         </t>
  </si>
  <si>
    <t xml:space="preserve">A.2.2.5.3.2     ADQUSICION DE INSUMOS Y ELEMENTOS, PUBLICACIONES Y EQUIPOS PARA DESARROLLAR PROGRAMAS DE SALUD PUBLICA, SEGÚN COMPETENCIAS                                                                                  </t>
  </si>
  <si>
    <t xml:space="preserve">A.2.2.5.3.3     CONTRATACIÓN CON PERSONAS  JURIDICAS QUE NO SEAN ESES.                                                                                                                                                      </t>
  </si>
  <si>
    <t xml:space="preserve">A.2.2.5.4     ZOONOSIS                                                                                                                                                                                                      </t>
  </si>
  <si>
    <t xml:space="preserve">A.2.2.5.4.1     CONTRATACION, CON LAS EMPRESAS SOCIALES DEL ESTADO.                                                                                                                                                         </t>
  </si>
  <si>
    <t xml:space="preserve">A.2.2.5.4.2     ADQUSICION DE INSUMOS Y ELEMENTOS, PUBLICACIONES Y EQUIPOS PARA DESARROLLAR PROGRAMAS DE SALUD PUBLICA, SEGÚN COMPETENCIAS                                                                                  </t>
  </si>
  <si>
    <t xml:space="preserve">A.2.2.5.4.3     CONTRATACIÓN CON PERSONAS  JURIDICAS QUE NO SEAN ESES.                                                                                                                                                      </t>
  </si>
  <si>
    <t xml:space="preserve">A.2.2.5.5     OTROS PROGRAMAS Y ESTRATEGIAS,DE LAS ENFERMEDADES TRANSMISIBLES Y LA ZONNOSIS.                                                                                                                                </t>
  </si>
  <si>
    <t xml:space="preserve">A.2.2.5.5.1     CONTRATACION, CON LAS EMPRESAS SOCIALES DEL ESTADO.                                                                                                                                                         </t>
  </si>
  <si>
    <t xml:space="preserve">A.2.2.5.5.2     ADQUSICION DE INSUMOS Y ELEMENTOS, PUBLICACIONES Y EQUIPOS PARA DESARROLLAR PROGRAMAS DE SALUD PUBLICA, SEGÚN COMPETENCIAS                                                                                  </t>
  </si>
  <si>
    <t xml:space="preserve">A.2.2.5.5.3     CONTRATACIÓN CON PERSONAS  JURIDICAS QUE NO SEAN ESES.                                                                                                                                                      </t>
  </si>
  <si>
    <t xml:space="preserve">A.2.2.6     ENFERMEDADES CRÓNICAS NO TRANSMISIBLES                                                                                                                                                                          </t>
  </si>
  <si>
    <t xml:space="preserve">A.2.2.6.1     CONTRATACION, CON LAS EMPRESAS SOCIALES DEL ESTADO.                                                                                                                                                           </t>
  </si>
  <si>
    <t xml:space="preserve">A.2.2.6.2     ADQUSICION DE INSUMOS Y ELEMENTOS, PUBLICACIONES Y EQUIPOS PARA DESARROLLAR PROGRAMAS DE SALUD PUBLICA, SEGÚN COMPETENCIAS                                                                                    </t>
  </si>
  <si>
    <t xml:space="preserve">A.2.2.6.3     CONTRATACIÓN CON PERSONAS  JURIDICAS QUE NO SEAN ESES.                                                                                                                                                        </t>
  </si>
  <si>
    <t xml:space="preserve">A.2.2.7     NUTRICIÓN                                                                                                                                                                                                       </t>
  </si>
  <si>
    <t xml:space="preserve">A.2.2.7.1     CONTRATACION, CON LAS EMPRESAS SOCIALES DEL ESTADO.                                                                                                                                                           </t>
  </si>
  <si>
    <t xml:space="preserve">A.2.2.7.2     ADQUSICION DE INSUMOS Y ELEMENTOS, PUBLICACIONES Y EQUIPOS PARA DESARROLLAR PROGRAMAS DE SALUD PUBLICA, SEGÚN COMPETENCIAS                                                                                    </t>
  </si>
  <si>
    <t xml:space="preserve">A.2.2.7.3     CONTRATACIÓN CON PERSONAS  JURIDICAS QUE NO SEAN ESES.                                                                                                                                                        </t>
  </si>
  <si>
    <t xml:space="preserve">A.2.2.8     SEGURIDAD SANITARIA Y DEL AMBIENTE                                                                                                                                                                              </t>
  </si>
  <si>
    <t xml:space="preserve">A.2.2.8.1     CONTRATACION, CON LAS EMPRESAS SOCIALES DEL ESTADO.                                                                                                                                                           </t>
  </si>
  <si>
    <t xml:space="preserve">A.2.2.8.2     ADQUSICION DE INSUMOS Y ELEMENTOS, PUBLICACIONES Y EQUIPOS PARA DESARROLLAR PROGRAMAS DE SALUD PUBLICA, SEGÚN COMPETENCIAS                                                                                    </t>
  </si>
  <si>
    <t xml:space="preserve">A.2.2.8.3     CONTRATACIÓN CON PERSONAS  JURIDICAS QUE NO SEAN ESES.                                                                                                                                                        </t>
  </si>
  <si>
    <t xml:space="preserve">A.2.2.9     LA GESTION PARA EL DESARROLLO OPERATIVO Y FUNCIONAL DEL PNSP                                                                                                                                                    </t>
  </si>
  <si>
    <t xml:space="preserve">A.2.2.9.1      ACCIONES DE PLANEACIÓN, PRIORIZACIÓN Y GESTIÓN INTERSECTORIAL.                                                                                                                                               </t>
  </si>
  <si>
    <t xml:space="preserve">A.2.2.9.1.1     CONTRATACION, CON LAS EMPRESAS SOCIALES DEL ESTADO.                                                                                                                                                         </t>
  </si>
  <si>
    <t xml:space="preserve">A.2.2.9.1.2     ADQUSICION DE INSUMOS Y ELEMENTOS, PUBLICACIONES Y EQUIPOS PARA DESARROLLAR PROGRAMAS DE SALUD PUBLICA, SEGÚN COMPETENCIAS                                                                                  </t>
  </si>
  <si>
    <t xml:space="preserve">A.2.2.9.1.3     CONTRATACIÓN CON PERSONAS  JURIDICAS QUE NO SEAN ESES.                                                                                                                                                      </t>
  </si>
  <si>
    <t xml:space="preserve">A.2.2.9.2     MONITOREO Y EVALUACIÓN.                                                                                                                                                                                       </t>
  </si>
  <si>
    <t xml:space="preserve">A.2.2.9.2.1     CONTRATACION, CON LAS EMPRESAS SOCIALES DEL ESTADO.                                                                                                                                                         </t>
  </si>
  <si>
    <t xml:space="preserve">A.2.2.9.2.2     ADQUSICION DE INSUMOS Y ELEMENTOS, PUBLICACIONES Y EQUIPOS PARA DESARROLLAR PROGRAMAS DE SALUD PUBLICA, SEGÚN COMPETENCIAS                                                                                  </t>
  </si>
  <si>
    <t xml:space="preserve">A.2.2.9.2.3     CONTRATACIÓN CON PERSONAS  JURIDICAS QUE NO SEAN ESES.                                                                                                                                                      </t>
  </si>
  <si>
    <t xml:space="preserve">A.2.2.9.3     CAPACITACIÓN Y ASISTENCIA TÉCNICA.                                                                                                                                                                            </t>
  </si>
  <si>
    <t xml:space="preserve">A.2.2.9.3.1     CONTRATACION, CON LAS EMPRESAS SOCIALES DEL ESTADO.                                                                                                                                                         </t>
  </si>
  <si>
    <t xml:space="preserve">A.2.2.9.3.2     ADQUSICION DE INSUMOS Y ELEMENTOS, PUBLICACIONES Y EQUIPOS PARA DESARROLLAR PROGRAMAS DE SALUD PUBLICA, SEGÚN COMPETENCIAS,                                                                                 </t>
  </si>
  <si>
    <t xml:space="preserve">A.2.2.9.3.3     CONTRATACIÓN CON PERSONAS  JURIDICAS QUE NO SEAN ESES.                                                                                                                                                      </t>
  </si>
  <si>
    <t xml:space="preserve">A.2.2.10     VIGILANCIA EN SALUD PUBLICA                                                                                                                                                                                    </t>
  </si>
  <si>
    <t xml:space="preserve">A.2.2.10.1     TALENTO HUMANO QUE DESARROLLA FUNCIONES DE CARÁCTER OPERATIVO.                                                                                                                                               </t>
  </si>
  <si>
    <t xml:space="preserve">A.2.2.10.2     ANALISIS Y PUBLICACIONES.                                                                                                                                                                                    </t>
  </si>
  <si>
    <t xml:space="preserve">A.2.2.10.3     INFRAESTRUCTURA EQUIPOS  Y DOTACIÓN PARA FORTALECER EL SISTEMA DE INFORMACIÓN.                                                                                                                               </t>
  </si>
  <si>
    <t xml:space="preserve">A.2.2.12     RESERVAS DE INVERSIÓN EN SALUD PUBLICA VIGENCIA ANTERIOR (LEY 819 DE 2003)                                                                                                                                     </t>
  </si>
  <si>
    <t xml:space="preserve">A.2.2.13     PAGO DE DÉFICIT DE INVERSIÓN EN SALUD PUBLICA                                                                                                                                                                  </t>
  </si>
  <si>
    <t xml:space="preserve">A.2.3     PRESTACION DE SERVICIOS A LA POBLACION POBRE EN LO NO CUBIERTO CON SUBSIDIOS A LA DEMANDA                                                                                                                         </t>
  </si>
  <si>
    <t xml:space="preserve">A.2.3.1     PRESTACION DE SERVICIOS DE SALUD PARA LA POBLACIÓN POBRE NO ASEGURADA                                                                                                                                           </t>
  </si>
  <si>
    <t xml:space="preserve">A.2.3.1.1     SERVICIOS CONTRATADOS CON EMPRESAS SOCIALES DEL ESTADO                                                                                                                                                        </t>
  </si>
  <si>
    <t xml:space="preserve">A.2.3.1.1.1     BAJO NIVEL DE COMPLEJIDAD                                                                                                                                                                                   </t>
  </si>
  <si>
    <t xml:space="preserve">A.2.3.1.1.2     MEDIO Y ALTO NIVEL DE COMPLEJIDAD                                                                                                                                                                           </t>
  </si>
  <si>
    <t xml:space="preserve">A.2.3.1.2     ATENCIÓN DE URGENCIAS (SIN CONTRATO) EN EMPRESAS SOCIALES DEL ESTADO                                                                                                                                          </t>
  </si>
  <si>
    <t xml:space="preserve">A.2.3.1.2.1     BAJO NIVEL DE COMPLEJIDAD                                                                                                                                                                                   </t>
  </si>
  <si>
    <t xml:space="preserve">A.2.3.1.2.2     MEDIO Y ALTO NIVEL DE COMPLEJIDAD                                                                                                                                                                           </t>
  </si>
  <si>
    <t xml:space="preserve">A.2.3.1.3     SERVICIOS CONTRATADOS CON INSTITUCIONES PRESTADORAS DE SERVICIOS DE SALUD  PRIVADAS O MIXTAS                                                                                                                  </t>
  </si>
  <si>
    <t xml:space="preserve">A.2.3.1.3.1     BAJO NIVEL DE COMPLEJIDAD                                                                                                                                                                                   </t>
  </si>
  <si>
    <t xml:space="preserve">A.2.3.1.3.2     MEDIO Y ALTO NIVEL DE COMPLEJIDAD                                                                                                                                                                           </t>
  </si>
  <si>
    <t xml:space="preserve">A.2.3.1.4     ATENCIÓN DE URGENCIAS (SIN CONTRATO)  CON INSTITUCIONES PRESTADORAS DE SERVICIOS DE SALUD PRIVADAS O MIXTAS                                                                                                   </t>
  </si>
  <si>
    <t xml:space="preserve">A.2.3.1.4.1     BAJO NIVEL DE COMPLEJIDAD                                                                                                                                                                                   </t>
  </si>
  <si>
    <t xml:space="preserve">A.2.3.1.4.2     MEDIO Y ALTO NIVEL DE COMPLEJIDAD                                                                                                                                                                           </t>
  </si>
  <si>
    <t xml:space="preserve">A.2.3.2     PRESTACION DE SERVICIOS DE SALUD A LA POBLACIÓN POBRE AFILIADA AL REGIMEN SUBSIDIADO NO INCLUIDOS EN EL PLAN (NO POS-S)                                                                                         </t>
  </si>
  <si>
    <t xml:space="preserve">A.2.3.2.1     SERVICIOS CONTRATADOS CON EMPRESAS SOCIALES DEL ESTADO                                                                                                                                                        </t>
  </si>
  <si>
    <t xml:space="preserve">A.2.3.2.2     ATENCIÓN DE URGENCIAS (SIN CONTRATO) CON EMPRESAS SOCIALES DEL ESTADO                                                                                                                                         </t>
  </si>
  <si>
    <t xml:space="preserve">A.2.3.2.3     SERVICIOS CONTRATADOS CON INSTITUCIONES PRESTADORAS DE SERVICIOS DE SALUD  PRIVADAS                                                                                                                           </t>
  </si>
  <si>
    <t xml:space="preserve">A.2.3.2.4     ATENCIÓN DE URGENCIAS (SIN CONTRATO)  CON INSTITUCIONES PRESTADORAS DE SERVICIOS DE SALUD PRIVADAS O MIXTAS                                                                                                   </t>
  </si>
  <si>
    <t xml:space="preserve">A.2.3.2.5     RECOBROS POR EVENTOS NO INCLUIDOS EN EL POS SUBSIDIADO                                                                                                                                                        </t>
  </si>
  <si>
    <t xml:space="preserve">A.2.3.5     RESERVAS DE INVERSIÓN EN PRESTACION DE SERVICIOS A LA POBLACION POBRE EN LO NO CUBIERTO CON SUBSIDIOS A LA DEMANDA VIGENCIA ANTERIOR (LEY 819 DE 2003)                                                          </t>
  </si>
  <si>
    <t xml:space="preserve">A.2.3.6     PAGO DE DÉFICIT DE INVERSIÓN EN SERVICIOS A LA POBLACION POBRE NO ASEGURADA VIGENCIA ANTERIOR (LEY 819 DE 2003)                                                                                                 </t>
  </si>
  <si>
    <t xml:space="preserve">A.2.3.7     TRANSFERENCIA A LOS DEPARTAMENTOS PARA INVERSIÓN EN PRESTACIÓN DE SERVICIOS A LA POBLACIÓN POBRE EN LO NO CUBIERTO CON SUBSIDIOS A LA DEMANDA                                                                   </t>
  </si>
  <si>
    <t xml:space="preserve">A.2.4     OTROS GASTOS EN SALUD                                                                                                                                                                                             </t>
  </si>
  <si>
    <t xml:space="preserve">A.2.4.1     INVESTIGACIÓN EN SALUD                                                                                                                                                                                          </t>
  </si>
  <si>
    <t xml:space="preserve">A.2.4.2     PAGO PASIVO PRESTACIONAL                                                                                                                                                                                        </t>
  </si>
  <si>
    <t xml:space="preserve">A.2.4.3     REORGANIZACIÓN DE REDES DE PRESTADORES DE SERVICIOS DE SALUD                                                                                                                                                    </t>
  </si>
  <si>
    <t xml:space="preserve">A.2.4.5     PAGO DE CARTERA HOSPITALARIA DE VIGENCIAS ANTERIORES                                                                                                                                                            </t>
  </si>
  <si>
    <t xml:space="preserve">A.2.4.6     PAGO DE CARTERA A LAS EMPRESAS PROMOTORAS DE SALUD                                                                                                                                                              </t>
  </si>
  <si>
    <t xml:space="preserve">A.2.4.7     PAGO DE OTRAS DEUDAS QUE NO CORRESPONDEN A CARTERA HOSPITALARIA O INFRAESTRUCTURA                                                                                                                               </t>
  </si>
  <si>
    <t xml:space="preserve">A.2.4.8     INVERSIONES DIRECTAS EN LA RED PUBLICA SEGÚN PLAN BIENAL EN EQUIPOS                                                                                                                                             </t>
  </si>
  <si>
    <t xml:space="preserve">A.2.4.9     INVERSIONES DIRECTAS EN LA RED PUBLICA SEGÚN PLAN BIENAL EN INFRAESTRUCTURA                                                                                                                                     </t>
  </si>
  <si>
    <t xml:space="preserve">A.2.4.10     INVERSIONES DIRECTAS EN LA RED PUBLICA SEGÚN PLAN BIENAL EN OTROS CONCEPTOS                                                                                                                                    </t>
  </si>
  <si>
    <t xml:space="preserve">A.2.4.12     RESERVAS DE INVERSIÓN EN OTROS GASTOS EN SALUD VIGENCIA ANTERIOR (LEY 819 DE 2003)                                                                                                                             </t>
  </si>
  <si>
    <t xml:space="preserve">A.3     AGUA POTABLE Y SANEAMIENTO BASICO                                                                                                                                                                                   </t>
  </si>
  <si>
    <t xml:space="preserve">A.3.1     SERVICIO DE ACUEDUCTO                                                                                                                                                                                             </t>
  </si>
  <si>
    <t xml:space="preserve">A.3.1.1     SUBSIDIOS - FONDO DE SOLIDARIDAD Y PREDISTRIBUCION DEL INGRESO                                                                                                                                                  </t>
  </si>
  <si>
    <t xml:space="preserve">A.3.1.2     PREINVERSION EN DISEÐO                                                                                                                                                                                          </t>
  </si>
  <si>
    <t xml:space="preserve">A.3.1.3     INTERVENTORIAS                                                                                                                                                                                                  </t>
  </si>
  <si>
    <t xml:space="preserve">A.3.1.4     DISEÐO E IMPLANTACION DE ESQUEMAS ORGANIZACIONALES PARA LA ADMINISTRACION Y OPERACION DE SISTEMAS DE ACUEDUCTO                                                                                                  </t>
  </si>
  <si>
    <t xml:space="preserve">A.3.1.5     CONSTRUCCION DE SISTEMAS DE ACUEDUCTO  (EXCEPTO OBRAS PARA EL TRATAMIENTO DE AGUA POTABLE)                                                                                                                      </t>
  </si>
  <si>
    <t xml:space="preserve">A.3.1.6     CONSTRUCCION DE SISTEMAS DE POTABILIZACION DEL AGUA                                                                                                                                                             </t>
  </si>
  <si>
    <t xml:space="preserve">A.3.1.7     AMPLIACION DE SISTEMAS DE ACUEDUCTO                                                                                                                                                                             </t>
  </si>
  <si>
    <t xml:space="preserve">A.3.1.8     AMPLIACION DE SISTEMAS DE POTABILIZACION DEL AGUA                                                                                                                                                               </t>
  </si>
  <si>
    <t xml:space="preserve">A.3.1.9     REHABILITACION DE SISTEMAS DE ACUEDUCTO                                                                                                                                                                         </t>
  </si>
  <si>
    <t xml:space="preserve">A.3.1.10     REHABILITACION DE SISTEMAS DE  POTABILIZACION DEL AGUA                                                                                                                                                         </t>
  </si>
  <si>
    <t xml:space="preserve">A.3.1.11     PROGRAMAS DE MACRO Y MICRO MEDICION                                                                                                                                                                            </t>
  </si>
  <si>
    <t xml:space="preserve">A.3.1.12     PROGRAMAS DE REDUCCION DE AGUA NO CONTABILIZADA                                                                                                                                                                </t>
  </si>
  <si>
    <t xml:space="preserve">A.3.1.13     EQUIPOS REQUERIDOS PARA LA OPERACION DE LOS SISTEMAS DE ACUEDUCTO                                                                                                                                              </t>
  </si>
  <si>
    <t xml:space="preserve">A.3.1.14     SOLUCIONES ALTERNAS DE ACUEDUCTO                                                                                                                                                                               </t>
  </si>
  <si>
    <t xml:space="preserve">A.3.1.15     PLAN DE ORDENAMIENTO Y MANEJO DE CUENCAS (POMCA)                                                                                                                                                               </t>
  </si>
  <si>
    <t xml:space="preserve">A.3.1.17     PAGO DE PASIVOS LABORALES                                                                                                                                                                                      </t>
  </si>
  <si>
    <t xml:space="preserve">A.3.1.19     RESERVAS DE INVERSION EN EL SECTOR VIGENCIA ANTERIOR (LEY 819 DE 2003)                                                                                                                                         </t>
  </si>
  <si>
    <t xml:space="preserve">A.3.2     SERVICIO DE ALCANTARILLADO                                                                                                                                                                                        </t>
  </si>
  <si>
    <t xml:space="preserve">A.3.2.1     SUBSIDIOS - FONDO DE SOLIDARIDAD Y REDISTRIBUCION DEL INGRESO - ALCANTARILLADO                                                                                                                                  </t>
  </si>
  <si>
    <t xml:space="preserve">A.3.2.2     PREINVERSION EN DISEÐO                                                                                                                                                                                          </t>
  </si>
  <si>
    <t xml:space="preserve">A.3.2.3     INTERVENTORIAS                                                                                                                                                                                                  </t>
  </si>
  <si>
    <t xml:space="preserve">A.3.2.4     DISEÐO E IMPLANTACION DE ESQUEMAS ORGANIZACIONALES PARA LA ADMINISTRACION Y OPERACION DE SISTEMAS DE ALCANTARILLADO                                                                                             </t>
  </si>
  <si>
    <t xml:space="preserve">A.3.2.5     CONSTRUCCION DE SISTEMAS DE ALCANTARILLADO SANITARIO                                                                                                                                                            </t>
  </si>
  <si>
    <t xml:space="preserve">A.3.2.6     CONSTRUCCION DE SISTEMAS DE TRATAMIENTO DE AGUAS RESIDUALES                                                                                                                                                     </t>
  </si>
  <si>
    <t xml:space="preserve">A.3.2.7     CONSTRUCCION DE SISTEMAS DE ALCANTARILLADO PLUVIAL                                                                                                                                                              </t>
  </si>
  <si>
    <t xml:space="preserve">A.3.2.8     AMPLIACION DE SISTEMAS DE ALCANTARILLADO SANITARIO                                                                                                                                                              </t>
  </si>
  <si>
    <t xml:space="preserve">A.3.2.9     AMPLIACION DE SISTEMAS DE TRATAMIENTO DE AGUAS RESIDUALES                                                                                                                                                       </t>
  </si>
  <si>
    <t xml:space="preserve">A.3.2.10     AMPLIACION DE SISTEMAS DE ALCANTARILLADO PLUVIAL                                                                                                                                                               </t>
  </si>
  <si>
    <t xml:space="preserve">A.3.2.11     REHABILITACION DE SISTEMAS DE ALCANTARILLADO SANITARIO                                                                                                                                                         </t>
  </si>
  <si>
    <t xml:space="preserve">A.3.2.12     REHABILITACION DE SISTEMAS DE TRATAMIENTO DE AGUAS RESIDUALES                                                                                                                                                  </t>
  </si>
  <si>
    <t xml:space="preserve">A.3.2.13     REHABILITACION DE SISTEMAS DE ALCANTARILLADO PLUVIAL                                                                                                                                                           </t>
  </si>
  <si>
    <t xml:space="preserve">A.3.2.14     EQUIPOS REQUERIDOS PARA LA OPERACION DE LOS SISTEMAS DE ALCANTARILLADO SANITARIO                                                                                                                               </t>
  </si>
  <si>
    <t xml:space="preserve">A.3.2.15     EQUIPOS REQUERIDOS PARA LA OPERACION DE LOS SISTEMAS DE ALCANTARILLADO PLUVIAL                                                                                                                                 </t>
  </si>
  <si>
    <t xml:space="preserve">A.3.2.16     SOLUCIONES ALTERNAS DE ALCANTARILLADO                                                                                                                                                                          </t>
  </si>
  <si>
    <t xml:space="preserve">A.3.2.17     UNIDADES SANITARIAS                                                                                                                                                                                            </t>
  </si>
  <si>
    <t xml:space="preserve">A.3.2.18     PLAN DE SANEAMIENTO Y MANEJO DE VERTIMIENTOS (PSMV)                                                                                                                                                            </t>
  </si>
  <si>
    <t xml:space="preserve">A.3.2.20     PAGO DE PASIVOS LABORALES                                                                                                                                                                                      </t>
  </si>
  <si>
    <t xml:space="preserve">A.3.2.22     RESERVAS DE INVERSION EN EL SECTOR VIGENCIA ANTERIOR (LEY 819 DE 2003)                                                                                                                                         </t>
  </si>
  <si>
    <t xml:space="preserve">A.3.3     SERVICIO DE ASEO                                                                                                                                                                                                  </t>
  </si>
  <si>
    <t xml:space="preserve">A.3.3.1     SUBSIDIOS - FONDO DE SOLIDARIDAD Y REDISTRIBUCION DEL INGRESO - ASEO                                                                                                                                            </t>
  </si>
  <si>
    <t xml:space="preserve">A.3.3.2     PREINVERSION EN DISEÐO                                                                                                                                                                                          </t>
  </si>
  <si>
    <t xml:space="preserve">A.3.3.3     INTERVENTORIAS                                                                                                                                                                                                  </t>
  </si>
  <si>
    <t xml:space="preserve">A.3.3.4     DISEÐO E IMPLANTACION DE ESQUEMAS ORGANIZACIONALES PARA LA ADMINISTRACION Y OPERACION DEL SERVICIO DE ASEO                                                                                                      </t>
  </si>
  <si>
    <t xml:space="preserve">A.3.3.5     RECOLECCION, TRATAMIENTO Y DISPOSICION FINAL DE RESIDUOS SOLIDOS                                                                                                                                                </t>
  </si>
  <si>
    <t xml:space="preserve">A.3.3.6     CONSTRUCCION DE NUEVOS SISTEMAS DE DISPOSICION FINAL                                                                                                                                                            </t>
  </si>
  <si>
    <t xml:space="preserve">A.3.3.7     PROYECTOS DE GESTION INTEGRAL DE RESIDUOS SOLIDOS                                                                                                                                                               </t>
  </si>
  <si>
    <t xml:space="preserve">A.3.3.8     PLAN DE GESTION INTEGRAL DE RESIDUOS SOLIDOS (PGIRS)                                                                                                                                                            </t>
  </si>
  <si>
    <t xml:space="preserve">A.3.3.9     PAGO DE PASIVOS LABORALES                                                                                                                                                                                       </t>
  </si>
  <si>
    <t xml:space="preserve">A.3.3.11     RESERVAS DE INVERSION EN EL SECTOR VIGENCIA ANTERIOR (LEY 819 DE 2003)                                                                                                                                         </t>
  </si>
  <si>
    <t xml:space="preserve">A.3.4     CONSTRUCCION, RECUPERACION Y MANTENIMIENTO DE OBRAS DE SANEAMIENTO BASICO RURAL                                                                                                                                   </t>
  </si>
  <si>
    <t xml:space="preserve">A.3.5     TRANSFERENCIAS PARA EL PLAN DEPARTAMENTAL DE AGUA POTABLE Y SANEAMIENTO BASICO (De conformidad con la Ley 1176 de 2007 y sus decretos reglamentario                                                               </t>
  </si>
  <si>
    <t xml:space="preserve">A.3.6     PAGO DE DEFICIT DE INVERSION EN AGUA POTABLE Y SANEAMIENTO BASICO                                                                                                                                                 </t>
  </si>
  <si>
    <t xml:space="preserve">A.4     DEPORTE Y RECREACION                                                                                                                                                                                                </t>
  </si>
  <si>
    <t xml:space="preserve">A.4.1     FOMENTO, DESARROLLO Y PRACTICA DEL DEPORTE, LA RECREACION Y EL APROVECHAMIENTO DEL TIEMPO LIBRE                                                                                                                   </t>
  </si>
  <si>
    <t xml:space="preserve">A.4.2     CONSTRUCCION, MANTENIMIENTO Y/O ADECUACION DE LOS ESCENARIOS DEPORTIVOS Y RECREATIVOS                                                                                                                             </t>
  </si>
  <si>
    <t xml:space="preserve">A.4.3     DOTACION DE ESCENARIOS DEPORTIVOS E IMPLEMENTOS PARA LA PRACTICA DEL DEPORTE                                                                                                                                      </t>
  </si>
  <si>
    <t xml:space="preserve">A.4.4     PREINVERSION EN INFRAESTRUCTURA                                                                                                                                                                                   </t>
  </si>
  <si>
    <t xml:space="preserve">A.4.5     PAGO DE INSTRUCTORES CONTRATADOS PARA LA PRACTICA DEL DEPORTE Y LA RECREACION                                                                                                                                     </t>
  </si>
  <si>
    <t xml:space="preserve">A.4.7     RESERVAS DE INVERSION EN EL SECTOR VIGENCIA ANTERIOR (LEY 819 DE 2003)                                                                                                                                            </t>
  </si>
  <si>
    <t xml:space="preserve">A.4.8     PAGO DE DEFICIT DE INVERSION EN DEPORTE Y RECREACION                                                                                                                                                              </t>
  </si>
  <si>
    <t xml:space="preserve">A.5     CULTURA                                                                                                                                                                                                             </t>
  </si>
  <si>
    <t xml:space="preserve">A.5.1     FOMENTO, APOYO Y DIFUSION DE EVENTOS Y EXPRESIONES ARTISTICAS Y CULTURALES                                                                                                                                        </t>
  </si>
  <si>
    <t xml:space="preserve">A.5.2     FORMACION, CAPACITACION E INVESTIGACION ARTISTICA Y CULTURAL                                                                                                                                                      </t>
  </si>
  <si>
    <t xml:space="preserve">A.5.3     PROTECCION DEL PATRIMONIO CULTURAL                                                                                                                                                                                </t>
  </si>
  <si>
    <t xml:space="preserve">A.5.4     PREINVERSION EN INFRAESTRUCTURA                                                                                                                                                                                   </t>
  </si>
  <si>
    <t xml:space="preserve">A.5.5     CONSTRUCCION, MANTENIMIENTO Y ADECUACION DE LA INFRAESTRUCTURA ARTISTICA Y CULTURAL                                                                                                                               </t>
  </si>
  <si>
    <t xml:space="preserve">A.5.6     MANTENIMIENTO Y DOTACION DE BIBLIOTECAS PUBLICAS                                                                                                                                                                  </t>
  </si>
  <si>
    <t xml:space="preserve">A.5.7     DOTACION DE LA INFRAESTRUCTURA ARTISTICA Y CULTURAL                                                                                                                                                               </t>
  </si>
  <si>
    <t xml:space="preserve">A.5.8     PAGO DE INSTRUCTORES CONTRATADOS PARA LAS BANDAS MUSICALES                                                                                                                                                        </t>
  </si>
  <si>
    <t xml:space="preserve">A.5.9     PAGO DE INSTRUCTORES Y BIBLIOTECOLOGOS CONTRATADOS PARA LA EJECUCION DE PROGRAMAS Y PROYECTOS ARTISTICOS Y CULTURALES                                                                                             </t>
  </si>
  <si>
    <t xml:space="preserve">A.5.11     RESERVAS DE INVERSION EN EL SECTOR VIGENCIA ANTERIOR (LEY 819 DE 2003)                                                                                                                                           </t>
  </si>
  <si>
    <t xml:space="preserve">A.5.12     SEGURIDAD SOCIAL DEL CREADOR Y GESTOR CULTURAL                                                                                                                                                                   </t>
  </si>
  <si>
    <t xml:space="preserve">A.5.13     PAGO DE DEFICIT DE INVERSION EN CULTURA                                                                                                                                                                          </t>
  </si>
  <si>
    <t xml:space="preserve">A.6     SERVICIOS PUBLICOS DIFERENTES A ACUEDUCTO ALCANTARILLADO Y ASEO (SIN INCLUIR PROYECTOS DE VIVIENDA DE INTERES SOCIAL)                                                                                               </t>
  </si>
  <si>
    <t xml:space="preserve">A.6.1     SUBSIDIOS PARA USUARIOS DE MENORES INGRESOS - FONDO DE SOLIDARIDAD Y REDISTRIBUCION DEL INGRESO                                                                                                                   </t>
  </si>
  <si>
    <t xml:space="preserve">A.6.2     MANTENIMIENTO Y EXPANSION DEL SERVICIO DE ALUMBRADO PUBLICO                                                                                                                                                       </t>
  </si>
  <si>
    <t xml:space="preserve">A.6.3     PAGO DE CONVENIOS O CONTRATOS DE SUMINISTRO DE ENERGIA ELECTRICA PARA EL SERVICIO DE ALUMBRADO PUBLICO O PARA EL MANTENIMIENTO Y EXPANSION DEL SERV                                                               </t>
  </si>
  <si>
    <t xml:space="preserve">A.6.4     PREINVERSION EN INFRAESTRUCTURA                                                                                                                                                                                   </t>
  </si>
  <si>
    <t xml:space="preserve">A.6.5     CONSTRUCCION, ADECUACION Y MANTENIMIENTO DE INFRAESTRUCTURA DE SERVICIOS PUBLICOS                                                                                                                                 </t>
  </si>
  <si>
    <t xml:space="preserve">A.6.6     OBRAS DE ELECTRIFICACION RURAL                                                                                                                                                                                    </t>
  </si>
  <si>
    <t xml:space="preserve">A.6.7     DISTRIBUCION DE GAS COMBUSTIBLE                                                                                                                                                                                   </t>
  </si>
  <si>
    <t xml:space="preserve">A.6.8     TELEFONIA PUBLICA CONMUTADA                                                                                                                                                                                       </t>
  </si>
  <si>
    <t xml:space="preserve">A.6.9     TELEFONIA LOCAL MOVIL EN EL SECTOR RURAL                                                                                                                                                                          </t>
  </si>
  <si>
    <t xml:space="preserve">A.6.11     RESERVAS DE INVERSION EN EL SECTOR VIGENCIA ANTERIOR (LEY 819 DE 2003)                                                                                                                                           </t>
  </si>
  <si>
    <t xml:space="preserve">A.6.12     PAGO DE DEFICIT DE INVERSION EN SERVICIOS PUBLICOS                                                                                                                                                               </t>
  </si>
  <si>
    <t xml:space="preserve">A.7     VIVIENDA                                                                                                                                                                                                            </t>
  </si>
  <si>
    <t xml:space="preserve">A.7.1     SUBSIDIOS PARA ADQUISICION DE VIVIENDA DE INTERES SOCIAL                                                                                                                                                          </t>
  </si>
  <si>
    <t xml:space="preserve">A.7.2     SUBSIDIOS PARA MEJORAMIENTO DE VIVIENDA DE INTERES SOCIAL                                                                                                                                                         </t>
  </si>
  <si>
    <t xml:space="preserve">A.7.3     PLANES Y PROYECTOS DE MEJORAMIENTO DE VIVIENDA Y SANEAMIENTO BASICO                                                                                                                                               </t>
  </si>
  <si>
    <t xml:space="preserve">A.7.4     PLANES Y PROYECTOS DE CONSTRUCCION DE VIVIENDA EN SITIO PROPIO                                                                                                                                                    </t>
  </si>
  <si>
    <t xml:space="preserve">A.7.5     PLANES Y PROYECTOS PARA LA ADQUISICION Y/O CONSTRUCCION DE VIVIENDA                                                                                                                                               </t>
  </si>
  <si>
    <t xml:space="preserve">A.7.6     SUBSIDIOS PARA REUBICACION DE VIVIENDAS ASENTADAS EN ZONAS ALTO RIESGO                                                                                                                                            </t>
  </si>
  <si>
    <t xml:space="preserve">A.7.7     PROYECTOS DE TITULACION Y LEGALIZACION DE PREDIOS                                                                                                                                                                 </t>
  </si>
  <si>
    <t xml:space="preserve">A.7.8     PREINVERSION EN INFRAESTRUCTURA                                                                                                                                                                                   </t>
  </si>
  <si>
    <t xml:space="preserve">A.7.10     RESERVAS DE INVERSION EN EL SECTOR VIGENCIA ANTERIOR (LEY 819 DE 2003)                                                                                                                                           </t>
  </si>
  <si>
    <t xml:space="preserve">A.7.11     PAGO DE DEFICIT DE INVERSION EN VIVIENDA                                                                                                                                                                         </t>
  </si>
  <si>
    <t xml:space="preserve">A.8     AGROPECUARIO                                                                                                                                                                                                        </t>
  </si>
  <si>
    <t xml:space="preserve">A.8.1     PREINVERSION EN INFRAESTRUCTURA                                                                                                                                                                                   </t>
  </si>
  <si>
    <t xml:space="preserve">A.8.2     MONTAJE, DOTACION Y MANTENIMIENTO DE GRANJAS EXPERIMENTALES                                                                                                                                                       </t>
  </si>
  <si>
    <t xml:space="preserve">A.8.3     PROYECTOS DE CONSTRUCCION Y MANTENIMIENTO DE DISTRITOS DE RIEGO Y ADECUACION DE TIERRAS                                                                                                                           </t>
  </si>
  <si>
    <t xml:space="preserve">A.8.4     PROMOCION DE ALIANZAS, ASOCIACIONES U OTRAS FORMAS ASOCIATIVAS DE PRODUCTORES                                                                                                                                     </t>
  </si>
  <si>
    <t xml:space="preserve">A.8.5     PROGRAMAS Y PROYECTOS DE ASISTENCIA TECNICA DIRECTA RURAL                                                                                                                                                         </t>
  </si>
  <si>
    <t xml:space="preserve">A.8.6     PAGO DEL PERSONAL TECNICO VINCULADO A LA PRESTACION DEL SERVICIO DE ASISTENCIA TECNICA DIRECTA RURAL                                                                                                              </t>
  </si>
  <si>
    <t xml:space="preserve">A.8.7     CONTRATOS CELEBRADOS CON  ENTIDADES PRESTADORAS DEL SERVICIO DE ASISTENCIA TECNICA DIRECTA RURAL                                                                                                                  </t>
  </si>
  <si>
    <t xml:space="preserve">A.8.8     DESARROLLO DE PROGRAMAS Y PROYECTOS PRODUCTIVOS EN EL MARCO DEL PLAN AGROPECUARIO                                                                                                                                 </t>
  </si>
  <si>
    <t xml:space="preserve">A.8.10     RESERVAS DE INVERSION EN EL SECTOR VIGENCIA ANTERIOR (LEY 819 DE 2003)                                                                                                                                           </t>
  </si>
  <si>
    <t xml:space="preserve">A.8.11     PAGO DE DEFICIT DE INVERSION EN DESARROLLO AGROPECUARIO                                                                                                                                                          </t>
  </si>
  <si>
    <t xml:space="preserve">A.9     TRANSPORTE                                                                                                                                                                                                          </t>
  </si>
  <si>
    <t xml:space="preserve">A.9.1     CONSTRUCCION DE VIAS                                                                                                                                                                                              </t>
  </si>
  <si>
    <t xml:space="preserve">A.9.2     MEJORAMIENTO DE VIAS                                                                                                                                                                                              </t>
  </si>
  <si>
    <t xml:space="preserve">A.9.3     REHABILITACION DE VIAS                                                                                                                                                                                            </t>
  </si>
  <si>
    <t xml:space="preserve">A.9.4     MANTENIMIENTO RUTINARIO DE VIAS                                                                                                                                                                                   </t>
  </si>
  <si>
    <t xml:space="preserve">A.9.5     MANTENIMIENTO PERIODICO DE VIAS                                                                                                                                                                                   </t>
  </si>
  <si>
    <t xml:space="preserve">A.9.6     CONSTRUCCION DE INSTALACIONES PORTUARIAS, FLUVIALES Y MARITIMAS                                                                                                                                                   </t>
  </si>
  <si>
    <t xml:space="preserve">A.9.7     MANTENIMIENTO DE INSTALACIONES PORTUARIAS, FLUVIALES Y MARITIMAS                                                                                                                                                  </t>
  </si>
  <si>
    <t xml:space="preserve">A.9.8     CONSTRUCCION DE TERMINALES DE TRANSPORTE Y AEROPUERTOS                                                                                                                                                            </t>
  </si>
  <si>
    <t xml:space="preserve">A.9.9     MEJORAMIENTO Y MANTENIMIENTO DE TERMINALES DE TRANSPORTE Y AEROPUERTOS                                                                                                                                            </t>
  </si>
  <si>
    <t xml:space="preserve">A.9.10     ESTUDIOS Y PREINVERSION EN INFRAESTRUCTURA                                                                                                                                                                       </t>
  </si>
  <si>
    <t xml:space="preserve">A.9.11     COMPRA DE MAQUINARIA Y EQUIPO                                                                                                                                                                                    </t>
  </si>
  <si>
    <t xml:space="preserve">A.9.12     INTERVENTORIA DE PROYECTOS DE CONSTRUCCION Y MANTENIMIENTO DE INFRAESTRUCTURA DE TRANSPORTE                                                                                                                      </t>
  </si>
  <si>
    <t xml:space="preserve">A.9.14     RESERVAS DE INVERSION EN EL SECTOR VIGENCIA ANTERIOR (LEY 819 DE 2003)                                                                                                                                           </t>
  </si>
  <si>
    <t xml:space="preserve">A.9.15     SISTEMAS DE TRANSPORTE MASIVO                                                                                                                                                                                    </t>
  </si>
  <si>
    <t xml:space="preserve">A.9.16     PLANES DE TRANSITO, EDUCACION, DOTACION DE EQUIPOS Y SEGURIDAD VIAL                                                                                                                                              </t>
  </si>
  <si>
    <t xml:space="preserve">A.9.17     INFRAESTRUCTURA PARA TRANSPORTE NO MOTORIZADO (REDES PEATONALES Y CICLORUTAS)                                                                                                                                    </t>
  </si>
  <si>
    <t xml:space="preserve">A.9.18     PAGO DE DEFICIT DE INVERSION EN TRANSPORTE                                                                                                                                                                       </t>
  </si>
  <si>
    <t xml:space="preserve">A.10     AMBIENTAL                                                                                                                                                                                                          </t>
  </si>
  <si>
    <t xml:space="preserve">A.10.1     DESCONTAMINACION DE CORRIENTES O DEPOSITOS DE AGUA AFECTADOS POR VERTIMIENTOS                                                                                                                                    </t>
  </si>
  <si>
    <t xml:space="preserve">A.10.2     DISPOSICION, ELIMINACION Y RECICLAJE DE RESIDUOS LIQUIDOS Y SOLIDOS                                                                                                                                              </t>
  </si>
  <si>
    <t xml:space="preserve">A.10.3     CONTROL A LAS EMISIONES CONTAMINANTES DEL AIRE                                                                                                                                                                   </t>
  </si>
  <si>
    <t xml:space="preserve">A.10.4     MANEJO Y APROVECHAMIENTO DE CUENCAS Y MICROCUENCAS HIDROGRAFICAS                                                                                                                                                 </t>
  </si>
  <si>
    <t xml:space="preserve">A.10.5     CONSERVACION DE MICROCUENCAS QUE ABASTECEN EL ACUEDUCTO, PROTECCION DE FUENTES Y REFORESTACION DE DICHAS CUENCAS                                                                                                 </t>
  </si>
  <si>
    <t xml:space="preserve">A.10.6     EDUCACION AMBIENTAL NO FORMAL                                                                                                                                                                                    </t>
  </si>
  <si>
    <t xml:space="preserve">A.10.7     ASISTENCIA TECNICA EN RECONVERSION TECNOLOGICA                                                                                                                                                                   </t>
  </si>
  <si>
    <t xml:space="preserve">A.10.8     CONSERVACION, PROTECCION, RESTAURACION Y APROVECHAMIENTO DE RECURSOS NATURALES Y DEL MEDIO AMBIENTE                                                                                                              </t>
  </si>
  <si>
    <t xml:space="preserve">A.10.9     ADQUISICION DE PREDIOS DE RESERVA HIDRICA Y ZONAS DE RESERVA NATURALES                                                                                                                                           </t>
  </si>
  <si>
    <t xml:space="preserve">A.10.10     ADQUISICION DE AREAS DE INTERES PARA EL ACUEDUCTO MUNICIPAL (ART. 106 LEY 1151/07)                                                                                                                              </t>
  </si>
  <si>
    <t xml:space="preserve">A.10.11     FINANCIACION, PROMOCION Y EJECUCION DE PROYECTOS RELACIONADOS CON LA REFORESTACION (REVEGETALIZACION, REFORESTACION PROTECTORA Y EL CONTROL DE ER                                                               </t>
  </si>
  <si>
    <t xml:space="preserve">A.10.13     RESERVAS DE INVERSION EN EL SECTOR VIGENCIA ANTERIOR (LEY 819 DE 2003)                                                                                                                                          </t>
  </si>
  <si>
    <t xml:space="preserve">A.10.14     MANEJO ARTIFICIAL DE CAUDALES (RECUPERACION DE LA NAVEGABILIDAD DEL RIO,  HIDROLOGIA, MANEJO DE INUNDACIONES, CANAL NAVEGABLE Y ESTIAJE)                                                                        </t>
  </si>
  <si>
    <t xml:space="preserve">A.10.15     COMPRA DE TIERRAS PARA PROTECCION DE MICROCUENCAS ASOCIADAS AL RIO MAGDALENA                                                                                                                                    </t>
  </si>
  <si>
    <t xml:space="preserve">A.10.16     PAGO DE DEFICIT DE INVERSION EN AMBIENTE                                                                                                                                                                        </t>
  </si>
  <si>
    <t xml:space="preserve">A.11     CENTROS DE RECLUSION                                                                                                                                                                                               </t>
  </si>
  <si>
    <t xml:space="preserve">A.11.1     PREINVERSION EN INFRAESTRUCTURA                                                                                                                                                                                  </t>
  </si>
  <si>
    <t xml:space="preserve">A.11.2     CONSTRUCCION DE INFRAESTRUCTURA CARCELARIA                                                                                                                                                                       </t>
  </si>
  <si>
    <t xml:space="preserve">A.11.3     MEJORAMIENTO Y MANTENIMIENTO DE INFRAESTRUCTURA CARCELARIA                                                                                                                                                       </t>
  </si>
  <si>
    <t xml:space="preserve">A.11.4     DOTACION DE CENTROS CARCELARIOS                                                                                                                                                                                  </t>
  </si>
  <si>
    <t xml:space="preserve">A.11.5     ALIMENTACION PARA LAS PERSONAS DETENIDAS                                                                                                                                                                         </t>
  </si>
  <si>
    <t xml:space="preserve">A.11.6     TRANSPORTE DE RECLUSOS                                                                                                                                                                                           </t>
  </si>
  <si>
    <t xml:space="preserve">A.11.7     EDUCACION PARA LA REHABILITACION SOCIAL                                                                                                                                                                          </t>
  </si>
  <si>
    <t xml:space="preserve">A.11.8     PAGO DEL PERSONAL DE LA GUARDIA PENITENCIARIA                                                                                                                                                                    </t>
  </si>
  <si>
    <t xml:space="preserve">A.11.10     RESERVAS DE INVERSION EN EL SECTOR VIGENCIA ANTERIOR (LEY 819 DE 2003)                                                                                                                                          </t>
  </si>
  <si>
    <t xml:space="preserve">A.11.11     PAGO DE DEFICIT DE INVERSION EN CENTROS DE RECLUSION                                                                                                                                                            </t>
  </si>
  <si>
    <t xml:space="preserve">A.12     PREVENCION Y ATENCION DE DESASTRES                                                                                                                                                                                 </t>
  </si>
  <si>
    <t xml:space="preserve">A.12.1     ELABORACION, DESARROLLO Y ACTUALIZACION DE PLANES DE EMERGENCIA Y CONTINGENCIA                                                                                                                                   </t>
  </si>
  <si>
    <t xml:space="preserve">A.12.2     PREINVERSION EN INFRAESTRUCTURA                                                                                                                                                                                  </t>
  </si>
  <si>
    <t xml:space="preserve">A.12.3     ADECUACION DE AREAS URBANAS Y RURALES EN ZONAS DE ALTO RIESGO                                                                                                                                                    </t>
  </si>
  <si>
    <t xml:space="preserve">A.12.4     REUBICACION DE ASENTAMIENTOS ESTABLECIDOS EN ZONAS DE ALTO RIESGO                                                                                                                                                </t>
  </si>
  <si>
    <t xml:space="preserve">A.12.5     MONITOREO, EVALUACION Y ZONIFICACION DE RIESGO PARA FINES DE PLANIFICACION                                                                                                                                       </t>
  </si>
  <si>
    <t xml:space="preserve">A.12.6     ATENCION DE DESASTRES                                                                                                                                                                                            </t>
  </si>
  <si>
    <t xml:space="preserve">A.12.7     FORTALECIMIENTO DE LOS COMITES DE PREVENCION Y ATENCION DE DESASTRES                                                                                                                                             </t>
  </si>
  <si>
    <t xml:space="preserve">A.12.8     PREVENCION, PROTECCION Y CONTINGENCIA EN OBRAS DE INFRAESTRUCTURA ESTRATEGICA                                                                                                                                    </t>
  </si>
  <si>
    <t xml:space="preserve">A.12.9     EDUCACION PARA LA PREVENCION Y ATENCION DE DESASTRES                                                                                                                                                             </t>
  </si>
  <si>
    <t xml:space="preserve">A.12.10     INVERSIONES EN INFRAESTRUCTURA FISICA PARA PREVENCION Y REFORZAMIENTO ESTRUCTURAL.                                                                                                                              </t>
  </si>
  <si>
    <t xml:space="preserve">A.12.11     DOTACION DE MAQUINAS Y EQUIPOS PARA LOS CUERPOS DE BOMBEROS                                                                                                                                                     </t>
  </si>
  <si>
    <t xml:space="preserve">A.12.12     CONTRATOS CELEBRADOS CON CUERPOS DE BOMBEROS VOLUNTARIOS PARA LA PREVENCION Y CONTROL DE INCENDIOS                                                                                                              </t>
  </si>
  <si>
    <t xml:space="preserve">A.12.14     RESERVAS DE INVERSION EN EL SECTOR VIGENCIA ANTERIOR (LEY 819 DE 2003)                                                                                                                                          </t>
  </si>
  <si>
    <t xml:space="preserve">A.12.15     PAGO DE DEFICIT DE INVERSION EN PREVENCION Y ATENCION DE DESASTRES                                                                                                                                              </t>
  </si>
  <si>
    <t xml:space="preserve">A.12.16     ADQUISICION DE BIENES E INSUMOS PARA LA ATENCION DE LA POBLACION AFECTADA POR DESASTRES                                                                                                                         </t>
  </si>
  <si>
    <t xml:space="preserve">A.12.17    INFRAESTRUCTURA DE DEFENSA CONTRA LAS INUNDACIONES                                                                                                                                                               </t>
  </si>
  <si>
    <t xml:space="preserve">A.13     PROMOCION DEL DESARROLLO                                                                                                                                                                                           </t>
  </si>
  <si>
    <t xml:space="preserve">A.13.1     PROMOCION DE ASOCIACIONES Y ALIANZAS PARA EL DESARROLLO EMPRESARIAL E INDUSTRIAL                                                                                                                                 </t>
  </si>
  <si>
    <t xml:space="preserve">A.13.2     PROMOCION DE CAPACITACION PARA EMPLEO                                                                                                                                                                            </t>
  </si>
  <si>
    <t xml:space="preserve">A.13.3     FOMENTO Y APOYO A LA APROPIACION DE TECNOLOGIA EN PROCESOS EMPRESARIALES                                                                                                                                         </t>
  </si>
  <si>
    <t xml:space="preserve">A.13.4     ASISTENCIA TECNICA EN PROCESOS DE PRODUCCION, DISTRIBUCION Y COMERCIALIZACION Y ACCESO A FUENTES DE FINANCIACION                                                                                                 </t>
  </si>
  <si>
    <t xml:space="preserve">A.13.5     PROMOCION DEL DESARROLLO TURISTICO                                                                                                                                                                               </t>
  </si>
  <si>
    <t xml:space="preserve">A.13.6     CONSTRUCCION, MEJORAMIENTO Y MANTENIMIENTO DE INFRAESTRUCTURA FISICA                                                                                                                                             </t>
  </si>
  <si>
    <t xml:space="preserve">A.13.7     ADQUISICION DE MAQUINARIA Y EQUIPO                                                                                                                                                                               </t>
  </si>
  <si>
    <t xml:space="preserve">A.13.8     FONDOS DESTINADOS A BECAS, SUBSIDIOS Y CREDITOS EDUCATIVOS UNIVERSITARIOS (LEY 1012 DE 2006)                                                                                                                     </t>
  </si>
  <si>
    <t xml:space="preserve">A.13.10     RESERVAS DE INVERSION EN EL SECTOR VIGENCIA ANTERIOR (LEY 819 DE 2003)                                                                                                                                          </t>
  </si>
  <si>
    <t xml:space="preserve">A.13.11     PROYECTOS INTEGRALES DE CIENCIA, TECNOLOGIA E INNOVACION                                                                                                                                                        </t>
  </si>
  <si>
    <t xml:space="preserve">A.13.12     PAGO DE DEFICIT DE INVERSION EN PROMOCION DEL DESARROLLO                                                                                                                                                        </t>
  </si>
  <si>
    <t xml:space="preserve">A.14     ATENCION A GRUPOS VULNERABLES - PROMOCION SOCIAL                                                                                                                                                                   </t>
  </si>
  <si>
    <t xml:space="preserve">A.14.1     PROTECCION INTEGRAL DE LA PRIMERA INFANCIA                                                                                                                                                                       </t>
  </si>
  <si>
    <t xml:space="preserve">A.14.1.1     CONSTRUCCION DE INFRAESTRUCTURA                                                                                                                                                                                </t>
  </si>
  <si>
    <t xml:space="preserve">A.14.1.2     ADECUACION DE INFRAESTRUCTURA                                                                                                                                                                                  </t>
  </si>
  <si>
    <t xml:space="preserve">A.14.1.3     PROGRAMA DE ATENCION INTEGRAL A LA PRIMERA INFANCIA -PAIPI                                                                                                                                                     </t>
  </si>
  <si>
    <t xml:space="preserve">A.14.1.4     FORTALECIMIENTO DE LA RED DE FRIO DEL PROGRAMA AMPLIADO DE INMUNIZACIONES -PAI                                                                                                                                 </t>
  </si>
  <si>
    <t xml:space="preserve">A.14.1.5     DOTACIÓN DE MATERIAL PEDAGOGICO                                                                                                                                                                                </t>
  </si>
  <si>
    <t xml:space="preserve">A.14.2     PROTECCION INTEGRAL DE LA NIÐEZ                                                                                                                                                                                  </t>
  </si>
  <si>
    <t xml:space="preserve">A.14.2.1     CONSTRUCCION DE INFRAESTRUCTURA                                                                                                                                                                                </t>
  </si>
  <si>
    <t xml:space="preserve">A.14.2.2     ADECUACION DE INFRAESTRUCTURA                                                                                                                                                                                  </t>
  </si>
  <si>
    <t xml:space="preserve">A.14.2.3     CONTRATACION DEL SERVICIO                                                                                                                                                                                      </t>
  </si>
  <si>
    <t xml:space="preserve">A.14.2.4     PRESTACION DIRECTA DEL SERVICIO                                                                                                                                                                                </t>
  </si>
  <si>
    <t xml:space="preserve">A.14.2.4.1     TALENTO HUMANO QUE DESARROLLA FUNCIONES DE CARACTER OPERATIVO                                                                                                                                                </t>
  </si>
  <si>
    <t xml:space="preserve">A.14.2.4.2     ADQUISICION DE INSUMOS, SUMINISTROS Y DOTACION                                                                                                                                                               </t>
  </si>
  <si>
    <t xml:space="preserve">A.14.3     PROTECCION INTEGRAL A LA ADOLESCENCIA                                                                                                                                                                            </t>
  </si>
  <si>
    <t xml:space="preserve">A.14.3.1     CONSTRUCCION DE INFRAESTRUCTURA                                                                                                                                                                                </t>
  </si>
  <si>
    <t xml:space="preserve">A.14.3.2     ADECUACION DE INFRAESTRUCTURA                                                                                                                                                                                  </t>
  </si>
  <si>
    <t xml:space="preserve">A.14.3.3     CONTRATACION DEL SERVICIO                                                                                                                                                                                      </t>
  </si>
  <si>
    <t xml:space="preserve">A.14.3.4     PRESTACION DIRECTA DEL SERVICIO                                                                                                                                                                                </t>
  </si>
  <si>
    <t xml:space="preserve">A.14.3.4.1     TALENTO HUMANO QUE DESARROLLA FUNCIONES DE CARACTER OPERATIVO                                                                                                                                                </t>
  </si>
  <si>
    <t xml:space="preserve">A.14.3.4.2     ADQUISICION DE INSUMOS, SUMINISTROS Y DOTACION                                                                                                                                                               </t>
  </si>
  <si>
    <t xml:space="preserve">A.14.4     ATENCION Y APOYO AL ADULTO MAYOR                                                                                                                                                                                 </t>
  </si>
  <si>
    <t xml:space="preserve">A.14.4.1     CONSTRUCCION DE INFRAESTRUCTURA                                                                                                                                                                                </t>
  </si>
  <si>
    <t xml:space="preserve">A.14.4.2     ADECUACION DE INFRAESTRUCTURA                                                                                                                                                                                  </t>
  </si>
  <si>
    <t xml:space="preserve">A.14.4.3     CONTRATACION DEL SERVICIO                                                                                                                                                                                      </t>
  </si>
  <si>
    <t xml:space="preserve">A.14.4.4     PRESTACION DIRECTA DEL SERVICIO                                                                                                                                                                                </t>
  </si>
  <si>
    <t xml:space="preserve">A.14.4.4.1     TALENTO HUMANO QUE DESARROLLA FUNCIONES DE CARACTER OPERATIVO                                                                                                                                                </t>
  </si>
  <si>
    <t xml:space="preserve">A.14.4.4.2     ADQUISICION DE INSUMOS, SUMINISTROS Y DOTACION                                                                                                                                                               </t>
  </si>
  <si>
    <t xml:space="preserve">A.14.5     ATENCION Y APOYO A MADRES/PADRES CABEZA DE HOGAR                                                                                                                                                                 </t>
  </si>
  <si>
    <t xml:space="preserve">A.14.5.1     CONSTRUCCION DE INFRAESTRUCTURA                                                                                                                                                                                </t>
  </si>
  <si>
    <t xml:space="preserve">A.14.5.2     ADECUACION DE INFRAESTRUCTURA                                                                                                                                                                                  </t>
  </si>
  <si>
    <t xml:space="preserve">A.14.5.3     CONTRATACION DEL SERVICIO                                                                                                                                                                                      </t>
  </si>
  <si>
    <t xml:space="preserve">A.14.5.4     PRESTACION DIRECTA DEL SERVICIO                                                                                                                                                                                </t>
  </si>
  <si>
    <t xml:space="preserve">A.14.5.4.1     TALENTO HUMANO QUE DESARROLLA FUNCIONES DE CARACTER OPERATIVO                                                                                                                                                </t>
  </si>
  <si>
    <t xml:space="preserve">A.14.5.4.2     ADQUISICION DE INSUMOS, SUMINISTROS Y DOTACION                                                                                                                                                               </t>
  </si>
  <si>
    <t xml:space="preserve">A.14.6     ATENCION Y APOYO A LA POBLACION DESPLAZADA POR LA VIOLENCIA                                                                                                                                                      </t>
  </si>
  <si>
    <t xml:space="preserve">A.14.6.1     ACCIONES HUMANITARIAS                                                                                                                                                                                          </t>
  </si>
  <si>
    <t xml:space="preserve">A.14.6.2     DESARROLLO ECONOMICO LOCAL                                                                                                                                                                                     </t>
  </si>
  <si>
    <t xml:space="preserve">A.14.6.3     GESTION SOCIAL                                                                                                                                                                                                 </t>
  </si>
  <si>
    <t xml:space="preserve">A.14.6.4     HABITAT                                                                                                                                                                                                        </t>
  </si>
  <si>
    <t xml:space="preserve">A.14.7     PROGRAMAS DE DISCAPACIDAD ( EXLCUYENDO ACCIONES DE SALUD PUBLICA)                                                                                                                                                </t>
  </si>
  <si>
    <t xml:space="preserve">A.14.7.1     CONSTRUCCION DE INFRAESTRUCTURA                                                                                                                                                                                </t>
  </si>
  <si>
    <t xml:space="preserve">A.14.7.2     ADECUACION DE INFRAESTRUCTURA                                                                                                                                                                                  </t>
  </si>
  <si>
    <t xml:space="preserve">A.14.7.3     CONTRATACION DEL SERVICIO                                                                                                                                                                                      </t>
  </si>
  <si>
    <t xml:space="preserve">A.14.7.4     PRESTACION DIRECTA DEL SERVICIO                                                                                                                                                                                </t>
  </si>
  <si>
    <t xml:space="preserve">A.14.7.4.1     TALENTO HUMANO QUE DESARROLLA FUNCIONES DE CARACTER OPERATIVO                                                                                                                                                </t>
  </si>
  <si>
    <t xml:space="preserve">A.14.7.4.2     ADQUISICION DE INSUMOS, SUMINISTROS Y DOTACION                                                                                                                                                               </t>
  </si>
  <si>
    <t xml:space="preserve">A.14.8     ATENCION Y APOYO A LA POBLACION REINSERTADA                                                                                                                                                                      </t>
  </si>
  <si>
    <t xml:space="preserve">A.14.9     ATENCION Y APOYO A LOS GRUPOS INDIGENAS                                                                                                                                                                          </t>
  </si>
  <si>
    <t xml:space="preserve">A.14.10     ATENCION Y APOYO A LOS GRUPOS AFROCOLOMBIANOS                                                                                                                                                                   </t>
  </si>
  <si>
    <t xml:space="preserve">A.14.11     ATENCION Y APOYO AL PUEBLO ROM                                                                                                                                                                                  </t>
  </si>
  <si>
    <t xml:space="preserve">A.14.13     PROGRAMAS DISEÐADOS  PARA LA SUPERACION DE LA POBREZA  EXTREMA EN EL MARCO DE LA RED JUNTOS - FAMILIAS EN ACCION                                                                                                </t>
  </si>
  <si>
    <t xml:space="preserve">A.14.13.1     TALENTO HUMANO QUE DESARROLLA FUNCIONES DE CARACTER OPERATIVO                                                                                                                                                 </t>
  </si>
  <si>
    <t xml:space="preserve">A.14.13.2     ADQUISICION DE INSUMOS, SUMINISTROS Y DOTACION                                                                                                                                                                </t>
  </si>
  <si>
    <t xml:space="preserve">A.14.15     RESERVAS DE INVERSION EN EL SECTOR VIGENCIA ANTERIOR (LEY 819 DE 2003)                                                                                                                                          </t>
  </si>
  <si>
    <t xml:space="preserve">A.14.16     PAGO DE DEFICIT DE INVERSION EN ATENCION A GRUPOS VULNERABLES - PROMOCION SOCIAL                                                                                                                                </t>
  </si>
  <si>
    <t xml:space="preserve">A.14.17     ATENCION Y APOYO A LA POBLACION L.G.T.B.                                                                                                                                                                        </t>
  </si>
  <si>
    <t xml:space="preserve">A.14.17.1     CONSTRUCCION DE INFRAESTRUCTURA                                                                                                                                                                               </t>
  </si>
  <si>
    <t xml:space="preserve">A.14.17.2     ADECUACION DE INFRAESTRUCTURA                                                                                                                                                                                 </t>
  </si>
  <si>
    <t xml:space="preserve">A.14.17.3     CONTRATACION DEL SERVICIO                                                                                                                                                                                     </t>
  </si>
  <si>
    <t xml:space="preserve">A.14.17.4     PRESTACION DIRECTA DEL SERVICIO                                                                                                                                                                               </t>
  </si>
  <si>
    <t xml:space="preserve">A.14.17.4.1     TALENTO HUMANO QUE DESARROLLA FUNCIONES DE CARACTER OPERATIVO                                                                                                                                               </t>
  </si>
  <si>
    <t xml:space="preserve">A.14.17.4.2     ADQUISICION DE INSUMOS, SUMINISTROS Y DOTACION                                                                                                                                                              </t>
  </si>
  <si>
    <t xml:space="preserve">A.14.18     PROTECCION INTEGRAL A LA JUVENTUD                                                                                                                                                                               </t>
  </si>
  <si>
    <t xml:space="preserve">A.14.18.1     CONSTRUCCION DE INFRAESTRUCTURA                                                                                                                                                                               </t>
  </si>
  <si>
    <t xml:space="preserve">A.14.18.2     ADECUACION DE INFRAESTRUCTURA                                                                                                                                                                                 </t>
  </si>
  <si>
    <t xml:space="preserve">A.14.18.3     CONTRATACION DEL SERVICIO                                                                                                                                                                                     </t>
  </si>
  <si>
    <t xml:space="preserve">A.14.18.4     PRESTACION DIRECTA DEL SERVICIO                                                                                                                                                                               </t>
  </si>
  <si>
    <t xml:space="preserve">A.14.18.4.1     TALENTO HUMANO QUE DESARROLLA FUNCIONES DE CARACTER OPERATIVO                                                                                                                                               </t>
  </si>
  <si>
    <t xml:space="preserve">A.14.18.4.2     ADQUISICION DE INSUMOS, SUMINISTROS Y DOTACION                                                                                                                                                              </t>
  </si>
  <si>
    <t xml:space="preserve">A.15     EQUIPAMIENTO                                                                                                                                                                                                       </t>
  </si>
  <si>
    <t xml:space="preserve">A.15.1     PREINVERSION DE INFRAESTRUCTURA                                                                                                                                                                                  </t>
  </si>
  <si>
    <t xml:space="preserve">A.15.2     CONSTRUCCION DE DEPENDENCIAS DE LA ADMINISTRACION                                                                                                                                                                </t>
  </si>
  <si>
    <t xml:space="preserve">A.15.3     MEJORAMIENTO Y MANTENIMIENTO DE DEPENDENCIAS DE LA ADMINISTRACION                                                                                                                                                </t>
  </si>
  <si>
    <t xml:space="preserve">A.15.4     CONSTRUCCION DE PLAZAS DE MERCADO, MATADEROS, CEMENTERIOS, PARQUES, ANDENES Y MOBILIARIOS DEL ESPACIO PUBLICO                                                                                                    </t>
  </si>
  <si>
    <t xml:space="preserve">A.15.5     MEJORAMIENTO Y MANTENIMIENTO DE PLAZAS DE MERCADO, MATADEROS, CEMENTERIOS, PARQUES, ANDENES Y MOBILIARIOS DEL ESPACIO PUBLICO                                                                                    </t>
  </si>
  <si>
    <t xml:space="preserve">A.15.7     RESERVAS DE INVERSION EN EL SECTOR VIGENCIA ANTERIOR (LEY 819 DE 2003)                                                                                                                                           </t>
  </si>
  <si>
    <t xml:space="preserve">A.15.8     PAGO DE DEFICIT DE INVERSION EN EQUIPAMIENTO                                                                                                                                                                     </t>
  </si>
  <si>
    <t xml:space="preserve">A.16     DESARROLLO COMUNITARIO                                                                                                                                                                                             </t>
  </si>
  <si>
    <t xml:space="preserve">A.16.1     PROGRAMAS DE CAPACITACION, ASESORIA Y ASISTENCIA TECNICA PARA CONSOLIDAR PROCESOS DE PARTICIPACION CIUDADANA Y CONTROL SOCIAL                                                                                    </t>
  </si>
  <si>
    <t xml:space="preserve">A.16.2     PROCESOS DE ELECCION DE CIUDADANOS A LOS ESPACIOS DE PARTICIPACION CIUDADANA                                                                                                                                     </t>
  </si>
  <si>
    <t xml:space="preserve">A.16.3     CAPACITACION A LA COMUNIDAD SOBRE PARTICIPACION EN LA GESTION PUBLICA                                                                                                                                            </t>
  </si>
  <si>
    <t xml:space="preserve">A.16.5     RESERVAS DE INVERSION EN EL SECTOR VIGENCIA ANTERIOR (LEY 819 DE 2003)                                                                                                                                           </t>
  </si>
  <si>
    <t xml:space="preserve">A.16.8     PAGO DE DEFICIT DE INVERSION EN DESARROLLO COMUNITARIO                                                                                                                                                           </t>
  </si>
  <si>
    <t xml:space="preserve">A.17     FORTALECIMIENTO INSTITUCIONAL                                                                                                                                                                                      </t>
  </si>
  <si>
    <t xml:space="preserve">A.17.1     PROCESOS INTEGRALES DE EVALUACION INSTITUCIONAL Y REORGANIZACION ADMINISTRATIVA                                                                                                                                  </t>
  </si>
  <si>
    <t xml:space="preserve">A.17.2     PROGRAMAS DE CAPACITACION Y ASISTENCIA TECNICA ORIENTADOS AL DESARROLLO EFICIENTE DE LAS COMPETENCIAS DE LEY                                                                                                     </t>
  </si>
  <si>
    <t xml:space="preserve">A.17.3     PAGO DE INDEMNIZACIONES ORIGINADAS EN PROGRAMAS DE SANEAMIENTO FISCAL Y FINANCIERO                                                                                                                               </t>
  </si>
  <si>
    <t xml:space="preserve">A.17.4     PAGO DE DEFICIT FISCAL, DE PASIVO LABORAL Y PRESTACIONAL EN PROGRAMAS DE SANEAMIENTO FISCAL Y FINANCIERO                                                                                                         </t>
  </si>
  <si>
    <t xml:space="preserve">A.17.4.1     CAUSADO CON ANTERIORIDAD AL 31 DE DICIEMBRE DE 2000                                                                                                                                                            </t>
  </si>
  <si>
    <t xml:space="preserve">A.17.4.2     CAUSADO DESPUES DEL 31 DE DICIEMBRE DE 2000                                                                                                                                                                    </t>
  </si>
  <si>
    <t xml:space="preserve">A.17.5     FINANCIACION DE ACUERDOS DE RESTRUCTURACION DE PASIVOS                                                                                                                                                           </t>
  </si>
  <si>
    <t xml:space="preserve">A.17.5.1     PASIVOS LABORALES Y PRESTACIONALES                                                                                                                                                                             </t>
  </si>
  <si>
    <t xml:space="preserve">A.17.5.2     PASIVOS CON ENTIDADES PUBLICAS Y DE SEGURIDAD SOCIAL                                                                                                                                                           </t>
  </si>
  <si>
    <t xml:space="preserve">A.17.5.3     PASIVOS CON ENTIDADES FINANCIERAS Y VIGILADAS POR LA SUPERINTENDENCIA                                                                                                                                          </t>
  </si>
  <si>
    <t xml:space="preserve">A.17.5.4     DEMAS ACREEDORES                                                                                                                                                                                               </t>
  </si>
  <si>
    <t xml:space="preserve">A.17.5.5     PASIVOS CLASIFICADOS COMO CONTINGENCIAS                                                                                                                                                                        </t>
  </si>
  <si>
    <t xml:space="preserve">A.17.5.6     PASIVOS CLASIFICADOS COMO SALDOS POR DEPURAR                                                                                                                                                                   </t>
  </si>
  <si>
    <t xml:space="preserve">A.17.6     ACTUALIZACION DEL SISBEN                                                                                                                                                                                         </t>
  </si>
  <si>
    <t xml:space="preserve">A.17.7     ESTRATIFICACION SOCIOECONOMICA                                                                                                                                                                                   </t>
  </si>
  <si>
    <t xml:space="preserve">A.17.8     ACTUALIZACION CATASTRAL                                                                                                                                                                                          </t>
  </si>
  <si>
    <t xml:space="preserve">A.17.9     ELABORACION, ACTUALIZACION, EVALUACION Y SEGUIMIENTO DEL PLAN DE DESARROLLO                                                                                                                                      </t>
  </si>
  <si>
    <t xml:space="preserve">A.17.10     ELABORACION Y ACTUALIZACION DEL PLAN DE ORDENAMIENTO TERRITORIAL                                                                                                                                                </t>
  </si>
  <si>
    <t xml:space="preserve">A.17.12     RESERVAS DE INVERSION EN EL SECTOR VIGENCIA ANTERIOR (LEY 819 DE 2003)                                                                                                                                          </t>
  </si>
  <si>
    <t xml:space="preserve">A.17.13     PAGO DE DEFICIT DE INVERSION EN FORTALECIMIENTO INSTITUCIONAL                                                                                                                                                   </t>
  </si>
  <si>
    <t xml:space="preserve">A.18     JUSTICIA                                                                                                                                                                                                           </t>
  </si>
  <si>
    <t xml:space="preserve">A.18.1     PAGO DE INSPECTORES DE POLICIA                                                                                                                                                                                   </t>
  </si>
  <si>
    <t xml:space="preserve">A.18.2     CONTRATACION DE SERVICIOS ESPECIALES DE POLICIA EN CONVENIO CON LA POLICIA NACIONAL                                                                                                                              </t>
  </si>
  <si>
    <t xml:space="preserve">A.18.3     PAGO DE COMISARIOS DE FAMILIA, MEDICOS, PSICOLOGOS Y TRABAJADORES SOCIALES DE LAS COMISARIAS DE FAMILIA (De acuerdo con el Decreto 4840 de 2007).                                                                </t>
  </si>
  <si>
    <t xml:space="preserve">A.18.4     FONDO TERRITORIAL DE SEGURIDAD (LEY 1106 DE 2006)                                                                                                                                                                </t>
  </si>
  <si>
    <t xml:space="preserve">A.18.4.1     DOTACION Y MATERIAL DE GUERRA                                                                                                                                                                                  </t>
  </si>
  <si>
    <t xml:space="preserve">A.18.4.2     RECONSTRUCCION DE CUARTELES Y DE OTRAS INSTALACIONES                                                                                                                                                           </t>
  </si>
  <si>
    <t xml:space="preserve">A.18.4.3     COMPRA DE EQUIPO DE COMUNICACION, MONTAJE Y OPERACION DE REDES DE INTELIGENCIA                                                                                                                                 </t>
  </si>
  <si>
    <t xml:space="preserve">A.18.4.4     RECOMPENSAS A PERSONAS QUE COLABOREN CON LA JUSTICIA Y SEGURIDAD DE LAS MISMAS                                                                                                                                 </t>
  </si>
  <si>
    <t xml:space="preserve">A.18.4.5     SERVICIOS PERSONALES, DOTACION Y RACIONES PARA NUEVOS AGENTES Y SOLDADOS                                                                                                                                       </t>
  </si>
  <si>
    <t xml:space="preserve">A.18.4.6     GASTOS DESTINADOS A GENERAR AMBIENTES QUE PROPICIEN LA SEGURIDAD CIUDADANA Y LA PRESERVACION DEL ORDEN PUBLICO.                                                                                                </t>
  </si>
  <si>
    <t xml:space="preserve">A.18.5     DESARROLLO DEL PLAN INTEGRAL DE SEGURIDAD Y CONVIVENCIA CIUDADANA                                                                                                                                                </t>
  </si>
  <si>
    <t xml:space="preserve">A.18.6     RESERVAS DE INVERSION EN EL SECTOR VIGENCIA ANTERIOR (LEY 819 DE 2003)                                                                                                                                           </t>
  </si>
  <si>
    <t xml:space="preserve">A.18.7     PAGO DE DEFICIT DE INVERSION EN JUSTICIA                                                                                                                                                                         </t>
  </si>
  <si>
    <t xml:space="preserve">A.18.8     PLAN DE ACCION DE DERECHOS HUMANOS Y DIH                                                                                                                                                                         </t>
  </si>
  <si>
    <t xml:space="preserve">A.18.9     CONSTRUCCION DE PAZ Y CONVIVENCIA FAMILIAR                                                                                                                                                                       </t>
  </si>
  <si>
    <t xml:space="preserve">A.19     GASTOS ESPECIFICOS DE REGALIAS Y COMPENSACIONES                                                                                                                                                                    </t>
  </si>
  <si>
    <t xml:space="preserve">A.19.1     INTERVENTORIA TECNICA DE LOS PROYECTOS QUE SE EJECUTEN CON RECURSOS DE REGALIAS Y COMPENSACIONES                                                                                                                 </t>
  </si>
  <si>
    <t xml:space="preserve">A.19.4      RESERVAS DE INVERSIÓN EN EL SECTOR VIGENCIA ANTERIOR (LEY 819 DE 2003) - INTERVENTORIA TÉCNICA                                                                                                                  </t>
  </si>
  <si>
    <t xml:space="preserve">A.19.5      RESERVAS DE INVERSIÓN EN EL SECTOR VIGENCIA ANTERIOR (LEY 819 DE 2003) - OPERACIÓN Y PUESTA EN MARCHA                                                                                                           </t>
  </si>
  <si>
    <t>Número de planta de tratamiento de agua potable rural</t>
  </si>
  <si>
    <t>Número de plantas de tratamientos de agua potable urbano</t>
  </si>
  <si>
    <t>Procentaje de Presupuesto asignado con relación en el presupuesto sugerido.</t>
  </si>
  <si>
    <t>Número de Sesiones de Consejo Departamental de Gestión del Riesgo de Desastres</t>
  </si>
  <si>
    <t>Número de Homicidio común</t>
  </si>
  <si>
    <t>Número de Muertes en desarrollo de procedimientos</t>
  </si>
  <si>
    <t>Número de Hurto a Comercios</t>
  </si>
  <si>
    <t>Número de Lesiones Comunes</t>
  </si>
  <si>
    <t xml:space="preserve">Número de Hurto a Personas </t>
  </si>
  <si>
    <t>Número de casos de Terrorismo.</t>
  </si>
  <si>
    <t>Número de Líderes asesinados.</t>
  </si>
  <si>
    <t>Número de Líderes sociales amenazados.</t>
  </si>
  <si>
    <t>Número de Víctimas de homicidios colectivos.</t>
  </si>
  <si>
    <t xml:space="preserve">Número de casos de homicidios colectivos </t>
  </si>
  <si>
    <t>Número de Veedurías.</t>
  </si>
  <si>
    <t>Número de Asociaciones de Juntas de Acción Comunal, Organización Comunal de Segundo Nivel</t>
  </si>
  <si>
    <t>Número de Juntas de Acción Comunal, Organización Comunal de Primer Grado.</t>
  </si>
  <si>
    <t xml:space="preserve">PROGRAMA III. CONSTRUCCIÓN DE PAZ, EQUIDAD PARA LAS VÍCTIMAS Y POSTCONFLICTO.
</t>
  </si>
  <si>
    <t>Número de casos de fallecidos por accidentes de transito en municipios de competencia el OT Cesar.</t>
  </si>
  <si>
    <t>Incidencia de la pobreza monetaria</t>
  </si>
  <si>
    <t>METAS TRAZADORAS</t>
  </si>
  <si>
    <t>PROGRAMA</t>
  </si>
  <si>
    <t>META 2023</t>
  </si>
  <si>
    <t>II-Desarrollo Social</t>
  </si>
  <si>
    <t>Programa III. Deporte, recreación y actividad física: un nuevo horizonte</t>
  </si>
  <si>
    <t>Programa II - Emprender para crecer</t>
  </si>
  <si>
    <t>Incidencia de la pobreza monetaria extrema</t>
  </si>
  <si>
    <t>Programa IV - Mejor Infraestructura, más desarrollo.</t>
  </si>
  <si>
    <t>SECTORIAL RESPONSABLE</t>
  </si>
  <si>
    <t>Agricultura y Desarrollo Empresarial</t>
  </si>
  <si>
    <t>I-Calidad de Vida para el Desarrollo Humano</t>
  </si>
  <si>
    <t>Programa I - Estrategia social para vida digna e incluyente</t>
  </si>
  <si>
    <t>Subprograma I - Interés superior por los niños y niñas de primera infancia,
infancia y adolescencia</t>
  </si>
  <si>
    <t>Asesora de política Social</t>
  </si>
  <si>
    <t xml:space="preserve">Planes y estategias con inclusión social a las personas en condición de discapacidad. </t>
  </si>
  <si>
    <t>Porcentaje de nacidos vivos con 4 o más controles prenatales</t>
  </si>
  <si>
    <t>Porcentaje de nacidos vivos a término con bajo peso al nacer (prevalencia de bajo peso al nacer).</t>
  </si>
  <si>
    <t>Tasa de mortalidad en menores de 1 año (por mil nacidos vivos)</t>
  </si>
  <si>
    <t>Tasa de mortalidad en menores de 5 años (por mil nacidos vivos)</t>
  </si>
  <si>
    <t>Tasa de deserción en transición</t>
  </si>
  <si>
    <t>Tasa de deserción Intra-anual del sector oficial</t>
  </si>
  <si>
    <t>Tasa de deserción en educación básica secundaria</t>
  </si>
  <si>
    <t>Tasa de deserción en educación media</t>
  </si>
  <si>
    <t xml:space="preserve">Población de  la primera infancia con mortalidad infantil  </t>
  </si>
  <si>
    <t>casos nuevos con cáncer de próstata en estadios tempranos identificados (0, I y II), al momento del diagnóstico detectados</t>
  </si>
  <si>
    <t>Número de  programas Implementados</t>
  </si>
  <si>
    <t xml:space="preserve">Impulsar el desarrollo de ecoparques que permitan desarrollar actividades de senderismo ecológico, campañas de educación ambiental, exhibición de flora y fauna silvestre, contacto directo con la naturaleza, ecoturismo, entre otros. </t>
  </si>
  <si>
    <t xml:space="preserve">Plan de Seguridad Vial actualizado
</t>
  </si>
  <si>
    <t>Número de proyectos pedagógicos fortalecidos</t>
  </si>
  <si>
    <t xml:space="preserve">Número de  acciones formativas apoyadas
</t>
  </si>
  <si>
    <t>Programa organizado</t>
  </si>
  <si>
    <t>Número de Plan Integral Departamental de Apoyo al mejoramiento a la Educación desarrollado</t>
  </si>
  <si>
    <t>Número de Planes Departamentales de Lectura Escritura y Oralidad elaborado</t>
  </si>
  <si>
    <t xml:space="preserve">Número de cesarenses en el plan de permanencia escolar </t>
  </si>
  <si>
    <t xml:space="preserve">Número de directivos- docentes y docentes Formados
</t>
  </si>
  <si>
    <t>Número de programas apoyados</t>
  </si>
  <si>
    <t>Número de  programas promovidos</t>
  </si>
  <si>
    <t xml:space="preserve">Número de estudiantes titulados
</t>
  </si>
  <si>
    <t xml:space="preserve">Número de establecimientos educativos intervenidos
</t>
  </si>
  <si>
    <t xml:space="preserve">Número de dotaciones de herramientas tecnológicas
</t>
  </si>
  <si>
    <t>Mantener el Programa de Alimentación Escolar como Estrategia de Permanencia Escolar</t>
  </si>
  <si>
    <t>Número de residencias escolares fortalecidas y cualificadas en el Servicio Educativo</t>
  </si>
  <si>
    <t xml:space="preserve">Pruebas saber 11 – Ciencias sociales y ciudadanas (Puntos de 100) </t>
  </si>
  <si>
    <t xml:space="preserve">Estudiantes beneficiados del Programa de Alimentación Escolar </t>
  </si>
  <si>
    <t xml:space="preserve">Número de  Planes Escolares de Gestión del Riesgo apoyados
</t>
  </si>
  <si>
    <t xml:space="preserve">Número de programas fortalecidos
</t>
  </si>
  <si>
    <t>Secretaria fortalecida</t>
  </si>
  <si>
    <t xml:space="preserve">Número de  predios gestionados para su legalización
</t>
  </si>
  <si>
    <t xml:space="preserve">Gestionar la creación y puesta en marcha de un programa de apoyo para el acceso, permanencia y estímulos en la Educación Superior.
</t>
  </si>
  <si>
    <t xml:space="preserve">Organizar un programa departamental para el uso de la robótica educativa como complemento a la formación de los alumnos.
</t>
  </si>
  <si>
    <t>Número de municipios promovidos con estrategias de prevención de uniones tempranas</t>
  </si>
  <si>
    <t>Número de niños y niñas de la primera infancia en condición de discapacidad atendidos</t>
  </si>
  <si>
    <t>Número de  programas construidos e implementados</t>
  </si>
  <si>
    <t>Número de  programas atendidos</t>
  </si>
  <si>
    <t>Número de  niños, niñas en infancia y adolescencia atendidos en los 25 municipios</t>
  </si>
  <si>
    <t>Número de  niños y niñas de la primera infancia en riesgo de desnutrición atendidos</t>
  </si>
  <si>
    <t>Número de infantes y adolescentes atendidos</t>
  </si>
  <si>
    <t>Número de  plataforma creada</t>
  </si>
  <si>
    <t>Número de  jóvenes atendidos</t>
  </si>
  <si>
    <t>Número de  jóvenes participando</t>
  </si>
  <si>
    <t>Número de jóvenes vinculados</t>
  </si>
  <si>
    <t>Número de  estrategias implementadas</t>
  </si>
  <si>
    <t>Número de jóvenes Beneficiados</t>
  </si>
  <si>
    <t xml:space="preserve">Número de plataformas fortalecidas </t>
  </si>
  <si>
    <t xml:space="preserve">Número de  mujeres incluidas </t>
  </si>
  <si>
    <t>Número de mujeres formadas</t>
  </si>
  <si>
    <t>Número de línea base construida</t>
  </si>
  <si>
    <t>Número de centros Creados y/o dotador</t>
  </si>
  <si>
    <t>Número de oficina Creada</t>
  </si>
  <si>
    <t>Número de centros de atención integral para las personas con discapacidad severa y profunda puestos en marcha</t>
  </si>
  <si>
    <t>Número de personas beneficiarios atendidos</t>
  </si>
  <si>
    <t>Número de estrategias construidas</t>
  </si>
  <si>
    <t>Número de estrategias implementadas</t>
  </si>
  <si>
    <t xml:space="preserve">Número de encuentros apoyados </t>
  </si>
  <si>
    <t>Número de adultos mayores beneficiados</t>
  </si>
  <si>
    <t>Número de  estrategias generadas</t>
  </si>
  <si>
    <t>Número de beneficiados de subsidios del programa Colombia Mayor.</t>
  </si>
  <si>
    <t>Número de programas diseñados</t>
  </si>
  <si>
    <t xml:space="preserve">Número de niños y niñas de la Primera Infancia atendidos  en los 25 municipios </t>
  </si>
  <si>
    <t>Número de municipios Promovemidos en el fortalecimiento de la Ruta Integral de atención en la primera infancia en los del Departamento del Cesar en los 25 municipios</t>
  </si>
  <si>
    <t>Número de niños, niñas en infancia y adolescencia atendidos en los 25 municipios</t>
  </si>
  <si>
    <t>Número de  niños, niñas en infancia y adolescencia atendidos</t>
  </si>
  <si>
    <t xml:space="preserve">Número de infantes y adolescentes participando </t>
  </si>
  <si>
    <t>Número de  programas Desarrollados</t>
  </si>
  <si>
    <t>UNIDAD</t>
  </si>
  <si>
    <t>LÍNEA BASE FECHA</t>
  </si>
  <si>
    <t>Número</t>
  </si>
  <si>
    <t>EDUCACIÓN</t>
  </si>
  <si>
    <t>.</t>
  </si>
  <si>
    <t>Número de predios titulados</t>
  </si>
  <si>
    <t>%</t>
  </si>
  <si>
    <t>Tasa de suicidios en niños y niñas de 6 a 11 años x 100.000 habitantes</t>
  </si>
  <si>
    <t>Tasa de suicidios en adolescentes (12 a 17 años) x 100.000 habitantes</t>
  </si>
  <si>
    <t>Prevalencia último año de uso de pegantes, solventes y/o pinturas %</t>
  </si>
  <si>
    <t>Prevalencia de uso alguna vez en la vida de cualquier sustancia ilícita %</t>
  </si>
  <si>
    <t>Tasa de exámenes médico legales por presunto delito sexual contra niños y niñas de 0 a 5 años x 100.000</t>
  </si>
  <si>
    <t>Tasa de exámenes médicos legales por presunto delito sexual contra niños y niñas de 6 a 11 años x 100.000</t>
  </si>
  <si>
    <t>155.24</t>
  </si>
  <si>
    <t>Disminuir la Tasa de suicidios en niños y niñas de 6 a 11 años x 100.000 habitantes a 1,15.</t>
  </si>
  <si>
    <t>Disminuir la Tasa de suicidios en adolescentes (12 a 17 años) x 100.000 habitantes a 3,84.</t>
  </si>
  <si>
    <t>Reducir la Prevalencia último año de uso de pegantes, solventes y/o pinturas a 2,9%.</t>
  </si>
  <si>
    <t>Disminuir la Prevalencia de uso alguna vez en la vida de cualquier sustancia ilícita a 7,9%.</t>
  </si>
  <si>
    <t>Bajar la Tasa de exámenes médico legales por presunto delito sexual contra niños y niñas de 0 a 5 años a 57,38 x 100.000.</t>
  </si>
  <si>
    <t>Disminuir la Tasa de exámenes médicos legales por presunto delito sexual contra niños y niñas de 6 a 11 años  a 155,24 x cada 100.000.</t>
  </si>
  <si>
    <t>Reducir la Tasa de Exámenes médicos legales  por presunto delito sexual contra adolescentes a 205 x cada 100.000.</t>
  </si>
  <si>
    <t>Disminuir la tasa  de violencia contra adolescentes a 33,52 x cada 100.000 niños de 12 a 17 años.</t>
  </si>
  <si>
    <t>Tasa de deserción Intra-anual del sector oficial (%)</t>
  </si>
  <si>
    <t>Tasa de deserción en transición (%)</t>
  </si>
  <si>
    <t>Tasa de deserción en educación básica secundaria (%)</t>
  </si>
  <si>
    <t>Tasa de deserción en educación media (%)</t>
  </si>
  <si>
    <t>Disminuir la Tasa de repitencia del sector oficial a 1,0%.</t>
  </si>
  <si>
    <t>Reducir la Tasa de repitencia en educación básica secundaria a 2,23%.</t>
  </si>
  <si>
    <t>Tasa de repitencia del sector oficial (%)</t>
  </si>
  <si>
    <t>Tasa de repitencia en educación básica secundaria (%)</t>
  </si>
  <si>
    <t>Tasa de repitencia en educación media(%)</t>
  </si>
  <si>
    <t>Tasa de repitencia en educación básica primaria (%)</t>
  </si>
  <si>
    <t>Disminuir la Tasa de repitencia en educación mediaa 0,72%.</t>
  </si>
  <si>
    <t>Disminuir la Tasa de repitencia en educación básica primaria a 1,07%.</t>
  </si>
  <si>
    <t>Tasa de cobertura bruta en preescolar (%).</t>
  </si>
  <si>
    <t>Tasa de cobertura neta en preescolar (%).</t>
  </si>
  <si>
    <t>Sostener la Tasa de cobertura bruta en preescolar en 114%.</t>
  </si>
  <si>
    <t>Aumentar la Tasa de cobertura neta en preescolar a 68,80%.</t>
  </si>
  <si>
    <t>Aumentar el Porcentaje de nacidos vivos con 4 o más controles prenatales a 89,78</t>
  </si>
  <si>
    <t>Disminuir la Tasa de fecundidad en mujeres adolescentes de 15 a 19 años a 2,0</t>
  </si>
  <si>
    <t>Reducir el Porcentaje de nacidos vivos a término con bajo peso al nacer (prevalencia de bajo peso al nacer) a 3,0</t>
  </si>
  <si>
    <t>Cobertura de vacunación con BCG en nacidos vivos (%).</t>
  </si>
  <si>
    <t>Aumentar la Cobertura de vacunación con BCG en nacidos vivos al 97%.</t>
  </si>
  <si>
    <t>Cobertura de vacunación con pentavalente (DPT y Hepatitis) tres dosis en niños y niñas menores de 1 año (%)</t>
  </si>
  <si>
    <t>Aumentar la Cobertura de vacunación con pentavalente (DPT y Hepatitis) tres dosis en niños y niñas menores de 1 año al 98%</t>
  </si>
  <si>
    <t>Realizar visitas de Inspección, vigilancia y control a los servicios farmacéuticos dependientes (IPS y ESES) e independientes (droguerías, dispensarios, centros naturista y distribuidores) del Departamento del Cesar.</t>
  </si>
  <si>
    <t>2.000 visitas de Inspección, vigilancia y Control.</t>
  </si>
  <si>
    <t>Tasa de mortalidad por EDA en niños y niñas menores de 5 años (%).</t>
  </si>
  <si>
    <t>Disminuir la Tasa de mortalidad por EDA en niños y niñas menores de 5 años a 3,6%.</t>
  </si>
  <si>
    <t>Tasa de mortalidad por ERA en niños y niñas menores de 5 años (x 100.000 habitantes).</t>
  </si>
  <si>
    <t>Tasa de homicidios en niños y niñas de 0 a 5 años x 100.000</t>
  </si>
  <si>
    <t>Tasa de homicidios en niños y niñas de 6 a 11 años x 100.000.</t>
  </si>
  <si>
    <t>Porcentaje de niños y niñas de 0 a 5 años víctimas del conflicto armado %</t>
  </si>
  <si>
    <t>Porcentaje de niños y niñas de 0 a 5 años víctimas del desplazamiento forzado %</t>
  </si>
  <si>
    <t>Porcentaje de niños y niñas de 6 a 11 años víctimas del conflicto armado %.</t>
  </si>
  <si>
    <t>Porcentaje de niños y niñas de 6 a 11 años víctimas del desplazamiento forzado %</t>
  </si>
  <si>
    <t>Porcentaje de adolescentes (12 a 17 años) víctimas del conflicto armado %</t>
  </si>
  <si>
    <t>Porcentaje de adolescentes (12 a 17 años) víctimas del desplazamiento forzado %</t>
  </si>
  <si>
    <t>Tasa de homicidios en adolescentes (12 a 17 años) x 100.000</t>
  </si>
  <si>
    <t>0.9</t>
  </si>
  <si>
    <t>Sostener la Tasa de homicidios en niños y niñas de 6 a 11 años en 0,0 x cada 100.000 habitantes.</t>
  </si>
  <si>
    <t>Reducri la Tasa de homicidios en niños y niñas de 0 a 5 años a 0,69 por cada 100.000 x cada 100 habitantes.</t>
  </si>
  <si>
    <t>Disminuir el Porcentaje de niños y niñas de 0 a 5 años víctimas del conflicto armado a 14,0%.</t>
  </si>
  <si>
    <t>Disminuir el Porcentaje de niños y niñas de 0 a 5 años víctimas del desplazamiento forzado a 0,97%</t>
  </si>
  <si>
    <t>Disminuir el Porcentaje de niños y niñas de 6 a 11 años víctimas del conflicto armadoa 11,77%.</t>
  </si>
  <si>
    <t xml:space="preserve">Reducir el Porcentaje de niños y niñas de 6 a 11 años víctimas del desplazamiento forzado a 0,87% </t>
  </si>
  <si>
    <t>Disminuir el Porcentaje de adolescentes (12 a 17 años) víctimas del conflicto armado a 8,57%.</t>
  </si>
  <si>
    <t>Bajar el Porcentaje de adolescentes (12 a 17 años) víctimas del desplazamiento forzado a 3,84%.</t>
  </si>
  <si>
    <t>Reducir la Tasa de homicidios en adolescentes (12 a 17 años) a 8,06 x cada 100.000 habitantes.</t>
  </si>
  <si>
    <t>Tasa de muertes por accidentes de tránsito en niños y niñas de 0 a 5 años x 100.000</t>
  </si>
  <si>
    <t>Tasa de muertes por accidentes de tránsito en niños y niñas de 6 a 11 años x 100.000.</t>
  </si>
  <si>
    <t>Tasa de muertes por accidentes de tránsito en adolescentes (12 a 17 años) x 100.000.</t>
  </si>
  <si>
    <t>Bajar la Tasa de muertes por accidentes de tránsito en niños y niñas de 0 a 5 años a 0,69 x cada 100.000.</t>
  </si>
  <si>
    <t>Reducir laTasa de muertes por accidentes de tránsito en niños y niñas de 6 a 11 años  a 1,58 x 100.000.</t>
  </si>
  <si>
    <t>Disminuir la Tasa de muertes por accidentes de tránsito en adolescentes (12 a 17 años) a 12,49 x cada 100.000.</t>
  </si>
  <si>
    <t>Fortalecer con Asistencia Técnica las capacidades administrativas y técnicas de las Secretarías de Salud de los Municipios del Departamento del Cesar, que permitan dirigir, coordinar y vigilar el sector salud y el Sistema General de Seguridad Social en Salud en nuestro Territorio.</t>
  </si>
  <si>
    <t>Número de ambulancias medicalizadas adquiridas</t>
  </si>
  <si>
    <t>Número de ambulancias básicas adquiridas</t>
  </si>
  <si>
    <t>Alcanzar un número de Ambulancias medicalizadas de 71.</t>
  </si>
  <si>
    <t xml:space="preserve">Número de  ambulancias medicalizadas </t>
  </si>
  <si>
    <t>Ambulancias por cada 10.000 habitantes.</t>
  </si>
  <si>
    <t>Alcanzar un Indicador de 0,019 ambulancias por cada 10.000 habitantes</t>
  </si>
  <si>
    <t>Aumentar  el IDIC 2018,  pasando de 22 a 19 en el Ranking del Índice Departamental de Innovación para Colombia.</t>
  </si>
  <si>
    <t>IDIC 2018 -puesto en 31 departamentos</t>
  </si>
  <si>
    <t>Aumentar  el IDIC 2018,  pasando de 0,23  a 2 en el Ranking del Índice Departamental de Innovación para Colombia.</t>
  </si>
  <si>
    <t>IDIC 2018 - puntaje de 0-10</t>
  </si>
  <si>
    <t>Aumentar a 7 distritos de riego en pequeña escala en operación en el departamento.</t>
  </si>
  <si>
    <t>Distritos de riego  en pequeña escala en operación</t>
  </si>
  <si>
    <t>Personal en actividades conducentes a la innovación por cada 100 mil habitantes.</t>
  </si>
  <si>
    <t>Alcanza un Indicador de Ventas por Innovar de 14 puntos.</t>
  </si>
  <si>
    <t>Número de emprendimientos impulsados</t>
  </si>
  <si>
    <t>Planes de accesibilidad para personas en condición de discapacidad.</t>
  </si>
  <si>
    <t>Obtener un total de 4,0 puntos para el Indicador de Guías profesionales de turismo.</t>
  </si>
  <si>
    <t xml:space="preserve">Conectividad aérea nacional </t>
  </si>
  <si>
    <t xml:space="preserve">Conectividad aérea internacional </t>
  </si>
  <si>
    <t>Número de municipios asistidos</t>
  </si>
  <si>
    <t>Número de actividades fortalecidas</t>
  </si>
  <si>
    <t>Número de acciones de mitigacion realizadas</t>
  </si>
  <si>
    <t>Número de acciones de racionalizació n realizadas</t>
  </si>
  <si>
    <t>Política estratégica del Talento Humano</t>
  </si>
  <si>
    <t>Eficiencia y eficacia de la selección meritocrática del talento humano</t>
  </si>
  <si>
    <t>Desvinculación asistida y retención del conocimiento generado por el talento humano</t>
  </si>
  <si>
    <t>Manual de Funciones y Competencias Actualizados</t>
  </si>
  <si>
    <t>Aumentar el Indicador de Política estratégica del Talento Humano a 58,5 puntos.</t>
  </si>
  <si>
    <t>Mejorar la Eficiencia y eficacia de la selección meritocrática del talento humano, aumentándola a 57,1 puntos.</t>
  </si>
  <si>
    <t>Subir el Indicador de "Desvinculación asistida y retención del conocimiento generado por el talento humano" a 49,2 puntos.</t>
  </si>
  <si>
    <t>Porcentaje de hogares con déficit cualitativo de vivienda (%).</t>
  </si>
  <si>
    <t>Disminuir el Porcentaje de hogares con déficit cualitativo de vivienda a 41,04%.</t>
  </si>
  <si>
    <t>Disminuir el Porcentaje de hogares con déficit cuantitativo de vivienda a 12,61%</t>
  </si>
  <si>
    <t>Porcentaje de hogares con déficit cuantitativo de vivienda (%).</t>
  </si>
  <si>
    <t>Meta resuelta por Infraestructura, ver archivo adjunto y correo de Iván Guerra el 13102020.</t>
  </si>
  <si>
    <t>Número de niños y niñas menores de 1 año con registro civil por lugar de residencia</t>
  </si>
  <si>
    <t>Sujeto a Proyección de población DANE 2023</t>
  </si>
  <si>
    <t>III-Revolución productiva, crecimiento y empleo.</t>
  </si>
  <si>
    <t>Incrementar el porcentaje de Establecimientos Oficiales con Jornada Única a través de la construcción y ampliación de infraestrutura escolar</t>
  </si>
  <si>
    <t>C15-0.76 Pérdida de bosques</t>
  </si>
  <si>
    <t>Inversión privada en capital fijo en la industria (% del PIB)</t>
  </si>
  <si>
    <t>Índice de bienes creativos (0-100)</t>
  </si>
  <si>
    <t>Subempleo objetivo</t>
  </si>
  <si>
    <t>Informalidad laboral</t>
  </si>
  <si>
    <t>Alcanzar un número de 22.700 niños y niñas menores de un año con registro civil por lugar de residencia.</t>
  </si>
  <si>
    <t>Lograr un ïndice de empresas innovadoras en sentido estricto de 6,0% en el departamento.</t>
  </si>
  <si>
    <t xml:space="preserve">Facilidad para abrir una empresa </t>
  </si>
  <si>
    <t>Facilidad para abrir una empresa (0-10)</t>
  </si>
  <si>
    <t>Guías profesionales de turismo con RNT (0-10)</t>
  </si>
  <si>
    <t>Lograr una calificación para el Indicador de Subempleo objetivo de 4,00 puntos.</t>
  </si>
  <si>
    <t>Alcanzar una calificación para el Indicador de Informalidad laboral de 4,00 puntos</t>
  </si>
  <si>
    <t>Lograr un puntaje de 4,15 puntos en el Indicador de Ejecución de proyectos turísticos en alianza público privado.</t>
  </si>
  <si>
    <t>Alcanzar una conectividad aérea nacional de 4,0 puntos para el departamento.</t>
  </si>
  <si>
    <t>Alcanzar una conectividad aérea internacional de 4,0 puntos para el departamento.</t>
  </si>
  <si>
    <t>Cobertura neta en educación media ( %)</t>
  </si>
  <si>
    <t>Porcentaje de Estudiantes en Establecimientos Educativos Oficiales con Jornada Única  (%)</t>
  </si>
  <si>
    <t>Tasa de deserción intra-anual del sector oficial en educación básica y media (desde transición hasta once) (%).</t>
  </si>
  <si>
    <t>Brecha entre los porcentajes de establecimientos no oficiales y oficiales en niveles A+, A y B en prueba SABER 11 (%).</t>
  </si>
  <si>
    <t xml:space="preserve">Puntaje promedio Pruebas Saber 11 °- Lectura crítica (%).
</t>
  </si>
  <si>
    <t>Puntaje promedio Pruebas Saber 11 °- Matemáticas (%).</t>
  </si>
  <si>
    <t>Tasa de repitencia del sector oficial en educación básica y media (desde transición hasta once) (%).</t>
  </si>
  <si>
    <t>Cobertura en Educación Superior (%).</t>
  </si>
  <si>
    <t>Cobertura neta en transición (%).</t>
  </si>
  <si>
    <t>Cobertura neta en educación primaria (%).</t>
  </si>
  <si>
    <t>Cobertura neta en educación secundaria (%).</t>
  </si>
  <si>
    <t>Cobertura neta en educación básica (%).</t>
  </si>
  <si>
    <t>Cobertura neta en educación - Total (%).</t>
  </si>
  <si>
    <t>Tasa de analfabetismo de personas de 15 y más años (Analfabetismo Adulto) (%).</t>
  </si>
  <si>
    <t xml:space="preserve">Pruebas saber 11 – Ciencias naturales (%).
</t>
  </si>
  <si>
    <t>Establecer  4 programas fitosanitarios y zoosanitarios.</t>
  </si>
  <si>
    <r>
      <t>Ventas por Innovar</t>
    </r>
    <r>
      <rPr>
        <sz val="10"/>
        <rFont val="Calibri"/>
        <family val="2"/>
      </rPr>
      <t xml:space="preserve"> (0-100)</t>
    </r>
  </si>
  <si>
    <t>TIPO DE META</t>
  </si>
  <si>
    <t xml:space="preserve">Disminuir la linea base  de los menores que se encuentran registrados  en el Sistema de Información Integrado para la Identificación, Registro y Caracterización del Trabajo Infantil y sus Peores Formas SIRITI </t>
  </si>
  <si>
    <t>CÓDIGO FUT</t>
  </si>
  <si>
    <t xml:space="preserve">RECURSOS POR  FUENTE DE FINANCIACIÓN  PARA CADA VIGENCIA </t>
  </si>
  <si>
    <t>Coberturas de afiliación al SGSSS según régimen de afiliación, 2018
UNIVERSALIZACION DEL ASEGURAMIENTO EN EL SGSSS</t>
  </si>
  <si>
    <t>832.583
855.000</t>
  </si>
  <si>
    <t>832.583
840.000</t>
  </si>
  <si>
    <t>832.583
845.000</t>
  </si>
  <si>
    <t>832.583
850.000</t>
  </si>
  <si>
    <t>Lograr un Indicador de Personal en actividades conducentes a la innovación por cada 100 mil habitantes de 6 puntos.</t>
  </si>
  <si>
    <t>Impactar directamente a 5.000 personas a nivel Departamental en campañas de educacion vial</t>
  </si>
  <si>
    <t xml:space="preserve"> DEPORTE Y RECREACIÓN</t>
  </si>
  <si>
    <t xml:space="preserve">PROMOCION DEL DESARROLLO         </t>
  </si>
  <si>
    <t xml:space="preserve">PROMOCIÓN DEL DESARROLLO                                                                                                                                                                                           </t>
  </si>
  <si>
    <t>A. 6</t>
  </si>
  <si>
    <t>PREVENCIÓN Y ATENCIÓN DE DESASTRES</t>
  </si>
  <si>
    <t xml:space="preserve">DESARROLLO COMUNITARIO                                                                                                                                                                                             </t>
  </si>
  <si>
    <t xml:space="preserve">PLAN INDICATIVO  - Lo hacemos MEJOR - 2020 - 2023 </t>
  </si>
  <si>
    <t>Secretaría de Salud /
Secretaría de Educación /
Secretaría de Deporte</t>
  </si>
  <si>
    <t xml:space="preserve">Oficina Asesora de Política
Social / Secretaría de Salud /
Secretaría de Educación /
Secretaría de Agricultura y
Desarrollo Empresarial
</t>
  </si>
  <si>
    <t xml:space="preserve">Secretaría de Salud  
</t>
  </si>
  <si>
    <t xml:space="preserve">Secretaría de Salud  </t>
  </si>
  <si>
    <t xml:space="preserve">Instituto para el desarrollo del Cesar - IDECESAR
</t>
  </si>
  <si>
    <t>Instituto para el desarrollo del Cesar - IDECESAR</t>
  </si>
  <si>
    <r>
      <t>Subprograma -</t>
    </r>
    <r>
      <rPr>
        <sz val="10"/>
        <rFont val="Calibri"/>
        <family val="2"/>
      </rPr>
      <t xml:space="preserve"> NO DISPONIBLE</t>
    </r>
  </si>
  <si>
    <t>Secretaría de Ambiente y Desarrollo Sostenible</t>
  </si>
  <si>
    <t xml:space="preserve">Promover programa de buen trato y el empoderamiento del equipo de trabajo.
</t>
  </si>
  <si>
    <t xml:space="preserve">Secretaría General - Grupo de Recursos Físicos y Tecnológicos
</t>
  </si>
  <si>
    <t xml:space="preserve">Secretaría General </t>
  </si>
  <si>
    <t>Sostener para el departamento la Incidencia de la pobreza monetaria extrema en 12,5%.</t>
  </si>
  <si>
    <t>Sostener para el departamento la Incidencia de la pobreza monetaria en 42,9%.</t>
  </si>
  <si>
    <t>Incidencia de la pobreza monetaria extrema (%)</t>
  </si>
  <si>
    <t xml:space="preserve">Alcanzar el departamento una Tasa de desempleo de 18,92 </t>
  </si>
  <si>
    <t xml:space="preserve">Alcanzar para el departamento una Tasa de desempleo de 18,92 </t>
  </si>
  <si>
    <t>Tasa de Desempleo (%)</t>
  </si>
  <si>
    <t>1. Metodología</t>
  </si>
  <si>
    <t>Meta 2023 definida con información de la Scretaría de Recreación y Deportes. 
Ver información en archivo - carpeta deportes_ correo enviado por Yaniris.</t>
  </si>
  <si>
    <t>Meta resuelta por Infraestructura, ver archivo adjunto y correo de Iván Guerra el de 13-10-2020.</t>
  </si>
  <si>
    <r>
      <t xml:space="preserve">
</t>
    </r>
    <r>
      <rPr>
        <b/>
        <sz val="11"/>
        <color theme="1"/>
        <rFont val="Calibri"/>
        <family val="2"/>
        <scheme val="minor"/>
      </rPr>
      <t>Paso 1</t>
    </r>
    <r>
      <rPr>
        <sz val="11"/>
        <color theme="1"/>
        <rFont val="Calibri"/>
        <family val="2"/>
        <scheme val="minor"/>
      </rPr>
      <t xml:space="preserve">: Revisar la estructura del PDT para determinar si la misma es clara y coherente y si el PDT es susceptible de SyE. Además se recomienda identificar los líderes y/o gerentes de las metas, quienes son los responsables de materializar los compromisos establecidos en el Plan de Desarrollo. Esto facilitará la definición de la metodología y la realización de las actividades de SyE del PDT, así como el establecimiento de responsabilidades al interior de la entidad territorial. 
</t>
    </r>
    <r>
      <rPr>
        <b/>
        <sz val="11"/>
        <color theme="1"/>
        <rFont val="Calibri"/>
        <family val="2"/>
        <scheme val="minor"/>
      </rPr>
      <t>Paso 2:</t>
    </r>
    <r>
      <rPr>
        <sz val="11"/>
        <color theme="1"/>
        <rFont val="Calibri"/>
        <family val="2"/>
        <scheme val="minor"/>
      </rPr>
      <t xml:space="preserve"> La Oficina de planeación o la dependencia que haga sus veces, debe definir unas orientaciones metodológicas para que los líderes y gerentes de metas participen de manera activa y coordinada en el proceso de elaboración del Plan Indicativo. En este sentido, se sugiere que esta guía incluya no sólo los elementos conceptuales sino también metodológicos y operativos. 
</t>
    </r>
    <r>
      <rPr>
        <b/>
        <sz val="11"/>
        <color theme="1"/>
        <rFont val="Calibri"/>
        <family val="2"/>
        <scheme val="minor"/>
      </rPr>
      <t>Paso 3</t>
    </r>
    <r>
      <rPr>
        <sz val="11"/>
        <color theme="1"/>
        <rFont val="Calibri"/>
        <family val="2"/>
        <scheme val="minor"/>
      </rPr>
      <t xml:space="preserve">: Verificar, clasificar y determinar la coherencia de metas del PDT en el marco de la estructura del PI. 
</t>
    </r>
    <r>
      <rPr>
        <b/>
        <sz val="11"/>
        <color theme="1"/>
        <rFont val="Calibri"/>
        <family val="2"/>
        <scheme val="minor"/>
      </rPr>
      <t>Paso 4</t>
    </r>
    <r>
      <rPr>
        <sz val="11"/>
        <color theme="1"/>
        <rFont val="Calibri"/>
        <family val="2"/>
        <scheme val="minor"/>
      </rPr>
      <t xml:space="preserve">: Los líderes y gerentes, bajo la coordinación de la Oficina de Planeación, o de la dependencia que haga sus veces, elaborarán el Plan Indicativo reflejando la estructura básica de la parte estratégica del Plan de Desarrollo. 
</t>
    </r>
    <r>
      <rPr>
        <b/>
        <sz val="11"/>
        <color theme="1"/>
        <rFont val="Calibri"/>
        <family val="2"/>
        <scheme val="minor"/>
      </rPr>
      <t>Paso 5</t>
    </r>
    <r>
      <rPr>
        <sz val="11"/>
        <color theme="1"/>
        <rFont val="Calibri"/>
        <family val="2"/>
        <scheme val="minor"/>
      </rPr>
      <t xml:space="preserve">: La Oficina de planeación, o la dependencia que haga sus veces consolidará el Plan Indicativo de la entidad territorial. 
</t>
    </r>
    <r>
      <rPr>
        <b/>
        <sz val="11"/>
        <color theme="1"/>
        <rFont val="Calibri"/>
        <family val="2"/>
        <scheme val="minor"/>
      </rPr>
      <t>Paso 6</t>
    </r>
    <r>
      <rPr>
        <sz val="11"/>
        <color theme="1"/>
        <rFont val="Calibri"/>
        <family val="2"/>
        <scheme val="minor"/>
      </rPr>
      <t xml:space="preserve">: Con el fin de institucionalizar el Plan Indicativo como instrumento para el seguimiento y la toma oportuna de decisiones, se sugiere que éste sea aprobado en Consejo de Gobierno. Cuando sea necesario ajustar el Plan Indicativo, la nueva versión también debe ser aprobada por el Consejo de Gobierno. 
</t>
    </r>
    <r>
      <rPr>
        <b/>
        <sz val="11"/>
        <color theme="1"/>
        <rFont val="Calibri"/>
        <family val="2"/>
        <scheme val="minor"/>
      </rPr>
      <t>Paso 7:</t>
    </r>
    <r>
      <rPr>
        <sz val="11"/>
        <color theme="1"/>
        <rFont val="Calibri"/>
        <family val="2"/>
        <scheme val="minor"/>
      </rPr>
      <t xml:space="preserve"> De acuerdo con las recomendaciones emitidas por el Consejo de Gobierno, la Oficina de Planeación o la dependencia que haga sus veces, realizará los ajustes respectivos del Plan Indicativo. 
</t>
    </r>
    <r>
      <rPr>
        <b/>
        <sz val="11"/>
        <color theme="1"/>
        <rFont val="Calibri"/>
        <family val="2"/>
        <scheme val="minor"/>
      </rPr>
      <t>Paso 8:</t>
    </r>
    <r>
      <rPr>
        <sz val="11"/>
        <color theme="1"/>
        <rFont val="Calibri"/>
        <family val="2"/>
        <scheme val="minor"/>
      </rPr>
      <t xml:space="preserve"> El Plan Indicativo se constituye en el principal instrumento para analizar y garantizar la coherencia y articulación entre los fines y los medios previstos en el Plan de Desarrollo Territorial. De tal forma, el Plan Indicativo debe concebirse como una herramienta que permite aclarar la asociación lógica entre los resultados que se quieren alcanzar (los fines) y productos que deben generarse para ello (los medios), buscando siempre la generación de valor agregado a partir de las intervenciones establecidas en el PDT. Por ello, el Plan Indicativo debería constituirse en la base del sistema de seguimiento a la implementación del PDT que se establezca en la entidad territorial. </t>
    </r>
  </si>
  <si>
    <t>4.0 Comentarios al Resumen Financiero PI</t>
  </si>
  <si>
    <t xml:space="preserve">En Mesa de trabajo virtual celebrada el día 16 de octubre a las 03:00 pm, con John  Rivero, Milton Brito y Leonardo Bolaños, John hizo proyección y estimación de la Tasa de Desempleo sugiriendo 2 cifras, envió correo a Wilson Solano para su aprobación y determinación, ver correo de John Riveros el día 16 de octubre.
El día 19 de octubre se hizo reunión virtual vía ZOOM con los mismos participantes y el doctor Wilson Solano, con quien se tomó la decisión de establecer las metas señaladas en el presente cuadro.
</t>
  </si>
  <si>
    <t xml:space="preserve">A continuación se relacionan algunas consideraciones tenidas en cuenta en el proceso de formulación del Plan Indicativo: </t>
  </si>
  <si>
    <t>Índice de Politica de Gestión Documental</t>
  </si>
  <si>
    <t xml:space="preserve">Implementar un sistema para la administración de archivos acorde a los Planes y Programas aprobados y en cumplimiento a la Normatividad vigente.
 </t>
  </si>
  <si>
    <t>Sistema de administración de archivos implementado</t>
  </si>
  <si>
    <t>Espacio de interconectividad realizado</t>
  </si>
  <si>
    <t>Índice de Política de Gobierno Digital</t>
  </si>
  <si>
    <t>Lograr un Índice de Política de Gobierno Digital de 80 puntos.</t>
  </si>
  <si>
    <t>Índice de Política de Seguridad Digital</t>
  </si>
  <si>
    <t>Alcanzar un Índice de Política de Seguridad Digital de 70 puntos.</t>
  </si>
  <si>
    <t>Índice de Desempeño Institucional (IDI)</t>
  </si>
  <si>
    <t>Aumentar el ïndice de desempeño Institucional (ID) a 70 puntos.</t>
  </si>
  <si>
    <t xml:space="preserve">Mejorar los procedimientos asociados a la divulgación y publicación de la  información pública generada en la Administración Departamental, a través de un sistema de seguimiento y monitoreo continuo.
</t>
  </si>
  <si>
    <t xml:space="preserve">Índice de Política de Defensa Jurídica </t>
  </si>
  <si>
    <t>Prevención del daño antijurídico</t>
  </si>
  <si>
    <t>Aumentar el Índice de Política de Defensa Jurídica a 78,12 puntos</t>
  </si>
  <si>
    <t>Lograr un puntaje de 75,4 puntos  en el ïndice de Prevención del daño antijurídico</t>
  </si>
  <si>
    <t>Alcanzar un Índice de  Politica de Gestión Documental de 75 puntos</t>
  </si>
  <si>
    <t xml:space="preserve">
UNIVERSALIZACION DEL ASEGURAMIENTO EN EL SGSSS (Subsidiado)</t>
  </si>
  <si>
    <t xml:space="preserve">
UNIVERSALIZACION DEL ASEGURAMIENTO EN EL SGSSS (Contributivo)</t>
  </si>
  <si>
    <t xml:space="preserve">
UNIVERSALIZACION DEL ASEGURAMIENTO EN EL SGSSS (Excepción)</t>
  </si>
  <si>
    <t>Alcanzar un número de Ambulancias básicas de 151.</t>
  </si>
  <si>
    <t xml:space="preserve">Número de Ambulancias básicas </t>
  </si>
  <si>
    <t>Disminuir la Tasa de mortalidad en la  niñez  1 16 puntos.</t>
  </si>
  <si>
    <t>Tasa de mortalidad infantil disminuida a 12 x cada 1000 niños.</t>
  </si>
  <si>
    <t>Razón de Mortalidad materna x cada 100.000 nacidos vivos</t>
  </si>
  <si>
    <t>67.87%</t>
  </si>
  <si>
    <r>
      <t xml:space="preserve">Como metodología se utilizó el paso a paso definido en el Instructivo para la formulación del Plan Indicativo diseñado por el DNP, Departamento Nacional de Planeación - MHCP, Ministerio de Hacienda y Crédito Público, denominado "KIT financiero Plan Indicativo".
</t>
    </r>
    <r>
      <rPr>
        <b/>
        <sz val="11"/>
        <color theme="1"/>
        <rFont val="Calibri"/>
        <family val="2"/>
        <scheme val="minor"/>
      </rPr>
      <t>1.1.Paso a paso</t>
    </r>
  </si>
  <si>
    <t>1.2 Logística y medios utilizados</t>
  </si>
  <si>
    <t>Número de Estrategias promovidas</t>
  </si>
  <si>
    <t>Número de Plataformas impulsadas</t>
  </si>
  <si>
    <t xml:space="preserve">Número de Proyectos fortalecidos
</t>
  </si>
  <si>
    <t>Ejecutar la construcción de 800 viviendas rurales a través de un proceso articulado con el programa del Ministerio de Vivienda</t>
  </si>
  <si>
    <t xml:space="preserve">Número de viviendas rurales construidas
</t>
  </si>
  <si>
    <t xml:space="preserve"> Tasa de suicidios (18 - 28 años)</t>
  </si>
  <si>
    <t xml:space="preserve"> Tasa de violencia de pareja cuando la víctima está entre los 18 y 28 años</t>
  </si>
  <si>
    <t>Aumentar el Porcentaje de la población diversa con idea de emprendimiento a 44%.</t>
  </si>
  <si>
    <t xml:space="preserve">Disminuir la linea de pobreza en la población </t>
  </si>
  <si>
    <t>Prevalencia de sobrepeso y prevalencia de obesidad en población adulta x 100.000</t>
  </si>
  <si>
    <t>Sostener la Prevalencia de sobrepeso y prevalencia de obesidad en población adulta en 14,80 x100.000.</t>
  </si>
  <si>
    <t>Matrícula en programas de  pregrado</t>
  </si>
  <si>
    <t>Disminuir la Tasa de mortalidad por ERA en niños y niñas menores de 5 años  x 100.000 habitantes.</t>
  </si>
  <si>
    <t>Disminuir a 71 el número de casos de fallecidos por accidentes de trÁnsito en municipios de competencia del Organismo de Tránsito del Cesar</t>
  </si>
  <si>
    <t xml:space="preserve">Personas con participación en  programas de actividad fisica y salud </t>
  </si>
  <si>
    <t>Número de asociaciones rurales</t>
  </si>
  <si>
    <t xml:space="preserve">Tasa de mortalidad por desnutrición en niños y niñas menores de 5 años </t>
  </si>
  <si>
    <t>Número de Homicidios Totales</t>
  </si>
  <si>
    <t>% Municipios beneficiados con Proyectos Obras por impuestos municipios ZOMAC</t>
  </si>
  <si>
    <t>Cobertura escolar bruta en educación básica secundaria (%)</t>
  </si>
  <si>
    <t xml:space="preserve">Incidencia de la pobreza monetaria extrema  (%) </t>
  </si>
  <si>
    <t>Índice de Pobreza Multidimensional (IPM) (%).</t>
  </si>
  <si>
    <t>Reducir el Índice de Pobreza Multidimensional (IPM) a 30,2%.</t>
  </si>
  <si>
    <t>Porcentaje de bajo peso al nacer (%).</t>
  </si>
  <si>
    <t>Disminuir el Porcentaje de bajo peso al nacer a 8,15 (%).</t>
  </si>
  <si>
    <t>Reducir la Prevalencia de desnutrición crónica en niños y niñas menores de cinco años a 8%.</t>
  </si>
  <si>
    <t xml:space="preserve">Prevalencia de desnutrición crónica en niños y niñas menores de cinco años (8%).
</t>
  </si>
  <si>
    <t>Disminuir la Prevalencia de uso alguna vez en la vida de cualquier sustancia ilícita** a 7,9%</t>
  </si>
  <si>
    <t xml:space="preserve">Prevalencia de uso alguna vez en la vida de cualquier sustancia ilícita** </t>
  </si>
  <si>
    <t>AGUA POTABLE Y SANEAMIENTO BÁSICO</t>
  </si>
  <si>
    <t>DESARROLLO COMUNITARIO</t>
  </si>
  <si>
    <t>CÓDIGOS  FUT SECTOR</t>
  </si>
  <si>
    <r>
      <t xml:space="preserve">Luego de consolidar toda la información del PI, se procedió a realizar un resumen con los valores financieros asignados por las sectoriales a las metas de productos por cada vigencia, con el siguiente objetivo: 
</t>
    </r>
    <r>
      <rPr>
        <sz val="11"/>
        <color theme="1"/>
        <rFont val="Calibri"/>
        <family val="2"/>
        <scheme val="minor"/>
      </rPr>
      <t xml:space="preserve">
</t>
    </r>
  </si>
  <si>
    <t>Establecer ponderaciones en la implementación de los subprogramas y programas del PDD, utilizando como criterio el valor presupuestal asignado a cada uno de ellos.
*Este balance se observa claramente en la columna % PART de la hoja Anexo 2 del Ítem 4, subtítulo "RESUMEN FINANCIERO PI 2020-2023", del cual puede apreciarse:
*El porcentaje de participación de cada Subprograma dentro del Programa al cual pertenece.
*El porcentaje de participación de cada Programa dentro del Eje Estratégico al cual pertenece en el PDD.
*El porcentaje de participación de cada Eje Estratégico dentro del PDD.</t>
  </si>
  <si>
    <t>Se resolvió vía telefónica y correo electrónico, con la doctora Agustina Álvarez, ver archivo en Política Social-Metas faltantes o PI Final-Metas faltantes.</t>
  </si>
  <si>
    <r>
      <t xml:space="preserve">En virtud de los protocolos de protección y autocuidado sugeridos por las autoridades sanitarias como consecuencia de la pandemia generada por el COVID 19, se utilizó como mecanismo para las reuniones  la plataforma ZOOM, a través de las cuales se desarrollaron las correspondientes mesas virtuales con cada una de las sectoriales para implementar los pasos mencionado anteriormente. Así mismo, se atendieron inquietudes puntuales de las sectoriales respecto de la información requerida por la OAPD. Adicionalmente, se llevaron a cabo algunas reuniones virtuales y presenciales con la Jefatura de la OAPD para reportar avances en el diligenciamiento de la información del PI y, aclarar algunas consultas formuladas por funcionarios de la sectorial.
</t>
    </r>
    <r>
      <rPr>
        <b/>
        <sz val="11"/>
        <color theme="1"/>
        <rFont val="Calibri"/>
        <family val="2"/>
        <scheme val="minor"/>
      </rPr>
      <t>2.0 Asesoría DNP</t>
    </r>
    <r>
      <rPr>
        <sz val="11"/>
        <color theme="1"/>
        <rFont val="Calibri"/>
        <family val="2"/>
        <scheme val="minor"/>
      </rPr>
      <t xml:space="preserve">
Es importante mencionar que, buena parte del proceso de forumulación del PI estuvo asesorada por el Asesor Territorial del DNP, doctor Raúl Villegas, quien  por medio de reuniones virtuales atendía nuestras inquietudes e hizo seguimiento al avance del desarrollo de las tareas que demandan las diferentes etapas de estructuración del PI.
</t>
    </r>
    <r>
      <rPr>
        <b/>
        <sz val="11"/>
        <color theme="1"/>
        <rFont val="Calibri"/>
        <family val="2"/>
        <scheme val="minor"/>
      </rPr>
      <t>3.0 Definición metas 2023 no establecidas en el PDD.</t>
    </r>
    <r>
      <rPr>
        <sz val="11"/>
        <color theme="1"/>
        <rFont val="Calibri"/>
        <family val="2"/>
        <scheme val="minor"/>
      </rPr>
      <t xml:space="preserve">
Es preciso señalar que, las metas trazadoras que no fueron definidas en el PDD para el final del periodo (año 2023) a espera de alguna información relevante (Proyección a 2023 o liberación DANE de información asociada al Censo 2018), quedaron establecidas en el PI con el apoyo de las sectoriales responsables de las mismas. Es el caso de las siguientes:
</t>
    </r>
  </si>
  <si>
    <t>RESUMEN FINANCIERO - PI 2020-2023</t>
  </si>
  <si>
    <t>ANEXO 2 DE ÍTEM 4. PRESENTACIÓN Y APROBACIÓN DEL PLAN INDICATIVO 2020 - 2023</t>
  </si>
  <si>
    <t>ANEXO 1 ÍTEM 4 - PRESENTACIÓN Y APROBACIÓN DEL PLAN INDICATIVO 2020 - 2023</t>
  </si>
  <si>
    <t>PROCEDIMIENTO DE FORMULACIÓN Y RESUMEN FINANCIERO DEL PLAN INDICATIVO 2020 - 2023</t>
  </si>
  <si>
    <t xml:space="preserve">Personal en actividades conducentes a la innovación por cada 100 mil habitantes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</si>
</sst>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 #,##0;[Red]\-&quot;$&quot;\ #,##0"/>
    <numFmt numFmtId="41" formatCode="_-* #,##0_-;\-* #,##0_-;_-* &quot;-&quot;_-;_-@_-"/>
    <numFmt numFmtId="44" formatCode="_-&quot;$&quot;\ * #,##0.00_-;\-&quot;$&quot;\ * #,##0.00_-;_-&quot;$&quot;\ * &quot;-&quot;??_-;_-@_-"/>
    <numFmt numFmtId="164" formatCode="_(* #,##0_);_(* \(#,##0\);_(* &quot;-&quot;_);_(@_)"/>
    <numFmt numFmtId="165" formatCode="_(* #,##0.00_);_(* \(#,##0.00\);_(* &quot;-&quot;??_);_(@_)"/>
    <numFmt numFmtId="166" formatCode="0.0%"/>
    <numFmt numFmtId="167" formatCode="&quot;$&quot;\ #,##0"/>
    <numFmt numFmtId="168" formatCode="[$$-240A]\ #,##0"/>
    <numFmt numFmtId="169" formatCode="_-* #,##0\ &quot;€&quot;_-;\-* #,##0\ &quot;€&quot;_-;_-* &quot;-&quot;\ &quot;€&quot;_-;_-@_-"/>
    <numFmt numFmtId="170" formatCode="_-[$$-240A]* #,##0_-;\-[$$-240A]* #,##0_-;_-[$$-240A]* &quot;-&quot;??_-;_-@_-"/>
    <numFmt numFmtId="171" formatCode="0.0"/>
    <numFmt numFmtId="172" formatCode="#,##0.0"/>
  </numFmts>
  <fonts count="50" x14ac:knownFonts="1">
    <font>
      <sz val="11"/>
      <color theme="1"/>
      <name val="Calibri"/>
      <family val="2"/>
      <scheme val="minor"/>
    </font>
    <font>
      <sz val="10"/>
      <name val="Arial"/>
      <family val="2"/>
    </font>
    <font>
      <b/>
      <sz val="10"/>
      <name val="Arial"/>
      <family val="2"/>
    </font>
    <font>
      <b/>
      <sz val="12"/>
      <name val="Arial"/>
      <family val="2"/>
    </font>
    <font>
      <sz val="9"/>
      <color theme="1"/>
      <name val="Arial"/>
      <family val="2"/>
    </font>
    <font>
      <sz val="11"/>
      <color theme="1"/>
      <name val="Calibri"/>
      <family val="2"/>
      <scheme val="minor"/>
    </font>
    <font>
      <sz val="10"/>
      <color theme="1"/>
      <name val="Arial"/>
      <family val="2"/>
    </font>
    <font>
      <sz val="10"/>
      <color rgb="FF000000"/>
      <name val="Calibri"/>
      <family val="2"/>
      <scheme val="minor"/>
    </font>
    <font>
      <sz val="11"/>
      <color theme="1"/>
      <name val="Arial"/>
      <family val="2"/>
    </font>
    <font>
      <sz val="8"/>
      <name val="Calibri"/>
      <family val="2"/>
      <scheme val="minor"/>
    </font>
    <font>
      <sz val="9"/>
      <color indexed="81"/>
      <name val="Tahoma"/>
      <family val="2"/>
    </font>
    <font>
      <b/>
      <sz val="9"/>
      <color indexed="81"/>
      <name val="Tahoma"/>
      <family val="2"/>
    </font>
    <font>
      <sz val="10"/>
      <color theme="1"/>
      <name val="Calibri"/>
      <family val="2"/>
      <scheme val="minor"/>
    </font>
    <font>
      <sz val="10"/>
      <name val="Arial"/>
      <family val="2"/>
    </font>
    <font>
      <b/>
      <sz val="8"/>
      <name val="Arial"/>
      <family val="2"/>
    </font>
    <font>
      <sz val="8"/>
      <name val="Arial"/>
      <family val="2"/>
    </font>
    <font>
      <b/>
      <sz val="8"/>
      <color theme="1"/>
      <name val="Arial"/>
      <family val="2"/>
    </font>
    <font>
      <sz val="8"/>
      <color theme="1"/>
      <name val="Arial"/>
      <family val="2"/>
    </font>
    <font>
      <b/>
      <sz val="10"/>
      <color theme="1"/>
      <name val="Calibri"/>
      <family val="2"/>
      <scheme val="minor"/>
    </font>
    <font>
      <sz val="11"/>
      <name val="Calibri"/>
      <family val="2"/>
      <scheme val="minor"/>
    </font>
    <font>
      <sz val="10"/>
      <name val="Calibri"/>
      <family val="2"/>
      <scheme val="minor"/>
    </font>
    <font>
      <b/>
      <sz val="10"/>
      <name val="Calibri"/>
      <family val="2"/>
      <scheme val="minor"/>
    </font>
    <font>
      <sz val="10"/>
      <color indexed="8"/>
      <name val="Calibri"/>
      <family val="2"/>
      <scheme val="minor"/>
    </font>
    <font>
      <sz val="10"/>
      <color rgb="FFFF0000"/>
      <name val="Arial"/>
      <family val="2"/>
    </font>
    <font>
      <sz val="14"/>
      <name val="Arial"/>
      <family val="2"/>
    </font>
    <font>
      <b/>
      <sz val="11"/>
      <color theme="1"/>
      <name val="Calibri"/>
      <family val="2"/>
      <scheme val="minor"/>
    </font>
    <font>
      <sz val="20"/>
      <name val="Arial"/>
      <family val="2"/>
    </font>
    <font>
      <sz val="8"/>
      <color theme="0"/>
      <name val="Arial"/>
      <family val="2"/>
    </font>
    <font>
      <b/>
      <sz val="10"/>
      <name val="Calibri"/>
      <family val="2"/>
    </font>
    <font>
      <sz val="10"/>
      <color theme="1"/>
      <name val="Calibri"/>
      <family val="2"/>
    </font>
    <font>
      <sz val="10"/>
      <name val="Calibri"/>
      <family val="2"/>
    </font>
    <font>
      <sz val="10"/>
      <color rgb="FF000000"/>
      <name val="Calibri"/>
      <family val="2"/>
    </font>
    <font>
      <sz val="10"/>
      <color indexed="8"/>
      <name val="Calibri"/>
      <family val="2"/>
    </font>
    <font>
      <sz val="11"/>
      <color theme="1"/>
      <name val="Calibri"/>
      <family val="2"/>
    </font>
    <font>
      <sz val="10"/>
      <color theme="0"/>
      <name val="Calibri"/>
      <family val="2"/>
    </font>
    <font>
      <b/>
      <sz val="20"/>
      <color theme="0"/>
      <name val="Calibri"/>
      <family val="2"/>
    </font>
    <font>
      <sz val="10"/>
      <color rgb="FFFF0000"/>
      <name val="Calibri"/>
      <family val="2"/>
    </font>
    <font>
      <b/>
      <sz val="11"/>
      <color theme="0"/>
      <name val="Calibri"/>
      <family val="2"/>
    </font>
    <font>
      <sz val="10"/>
      <color rgb="FF000000"/>
      <name val="Arial"/>
      <family val="2"/>
    </font>
    <font>
      <b/>
      <sz val="11"/>
      <color theme="1"/>
      <name val="Calibri"/>
      <family val="2"/>
    </font>
    <font>
      <b/>
      <sz val="11"/>
      <color theme="0"/>
      <name val="Calibri"/>
      <family val="2"/>
      <scheme val="minor"/>
    </font>
    <font>
      <i/>
      <sz val="11"/>
      <color theme="1"/>
      <name val="Calibri"/>
      <family val="2"/>
      <scheme val="minor"/>
    </font>
    <font>
      <b/>
      <i/>
      <sz val="11"/>
      <color theme="1"/>
      <name val="Calibri"/>
      <family val="2"/>
      <scheme val="minor"/>
    </font>
    <font>
      <b/>
      <sz val="11"/>
      <color theme="4"/>
      <name val="Calibri"/>
      <family val="2"/>
      <scheme val="minor"/>
    </font>
    <font>
      <i/>
      <sz val="11"/>
      <name val="Calibri"/>
      <family val="2"/>
      <scheme val="minor"/>
    </font>
    <font>
      <b/>
      <i/>
      <sz val="11"/>
      <name val="Calibri"/>
      <family val="2"/>
      <scheme val="minor"/>
    </font>
    <font>
      <b/>
      <sz val="14"/>
      <color theme="1"/>
      <name val="Calibri"/>
      <family val="2"/>
      <scheme val="minor"/>
    </font>
    <font>
      <b/>
      <sz val="12"/>
      <color theme="0"/>
      <name val="Calibri"/>
      <family val="2"/>
      <scheme val="minor"/>
    </font>
    <font>
      <sz val="14"/>
      <color theme="0"/>
      <name val="Arial"/>
      <family val="2"/>
    </font>
    <font>
      <b/>
      <sz val="12"/>
      <color theme="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2" tint="-0.749992370372631"/>
        <bgColor indexed="64"/>
      </patternFill>
    </fill>
    <fill>
      <patternFill patternType="solid">
        <fgColor rgb="FF008000"/>
        <bgColor indexed="64"/>
      </patternFill>
    </fill>
    <fill>
      <patternFill patternType="solid">
        <fgColor theme="3" tint="0.39997558519241921"/>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indexed="22"/>
        <bgColor indexed="64"/>
      </patternFill>
    </fill>
    <fill>
      <patternFill patternType="solid">
        <fgColor indexed="13"/>
        <bgColor indexed="64"/>
      </patternFill>
    </fill>
    <fill>
      <patternFill patternType="solid">
        <fgColor theme="3" tint="0.79998168889431442"/>
        <bgColor indexed="64"/>
      </patternFill>
    </fill>
    <fill>
      <patternFill patternType="solid">
        <fgColor theme="5"/>
        <bgColor indexed="64"/>
      </patternFill>
    </fill>
    <fill>
      <patternFill patternType="solid">
        <fgColor theme="4"/>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rgb="FF00B0F0"/>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auto="1"/>
      </left>
      <right style="thin">
        <color theme="7" tint="-0.249977111117893"/>
      </right>
      <top/>
      <bottom/>
      <diagonal/>
    </border>
    <border>
      <left style="thin">
        <color auto="1"/>
      </left>
      <right style="thin">
        <color theme="7" tint="-0.249977111117893"/>
      </right>
      <top/>
      <bottom style="thin">
        <color auto="1"/>
      </bottom>
      <diagonal/>
    </border>
    <border>
      <left style="thin">
        <color auto="1"/>
      </left>
      <right style="thin">
        <color theme="7" tint="-0.249977111117893"/>
      </right>
      <top style="medium">
        <color indexed="64"/>
      </top>
      <bottom/>
      <diagonal/>
    </border>
    <border>
      <left style="thin">
        <color indexed="64"/>
      </left>
      <right style="medium">
        <color indexed="64"/>
      </right>
      <top style="thin">
        <color theme="7" tint="-0.249977111117893"/>
      </top>
      <bottom style="thin">
        <color indexed="64"/>
      </bottom>
      <diagonal/>
    </border>
    <border>
      <left style="thin">
        <color theme="7" tint="-0.249977111117893"/>
      </left>
      <right style="medium">
        <color theme="7" tint="-0.249977111117893"/>
      </right>
      <top style="thin">
        <color auto="1"/>
      </top>
      <bottom style="thin">
        <color indexed="64"/>
      </bottom>
      <diagonal/>
    </border>
    <border>
      <left style="thin">
        <color theme="7" tint="-0.249977111117893"/>
      </left>
      <right style="medium">
        <color indexed="64"/>
      </right>
      <top style="medium">
        <color indexed="64"/>
      </top>
      <bottom/>
      <diagonal/>
    </border>
    <border>
      <left style="thin">
        <color theme="7" tint="-0.249977111117893"/>
      </left>
      <right style="medium">
        <color indexed="64"/>
      </right>
      <top/>
      <bottom/>
      <diagonal/>
    </border>
    <border>
      <left style="thin">
        <color theme="7" tint="-0.249977111117893"/>
      </left>
      <right style="medium">
        <color indexed="64"/>
      </right>
      <top/>
      <bottom style="thin">
        <color indexed="64"/>
      </bottom>
      <diagonal/>
    </border>
    <border>
      <left style="thin">
        <color theme="7" tint="-0.249977111117893"/>
      </left>
      <right style="medium">
        <color indexed="64"/>
      </right>
      <top style="thin">
        <color theme="7" tint="-0.249977111117893"/>
      </top>
      <bottom style="thin">
        <color theme="7" tint="-0.249977111117893"/>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thin">
        <color indexed="64"/>
      </left>
      <right style="medium">
        <color rgb="FF000000"/>
      </right>
      <top style="thin">
        <color rgb="FF000000"/>
      </top>
      <bottom/>
      <diagonal/>
    </border>
    <border>
      <left style="medium">
        <color indexed="64"/>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medium">
        <color rgb="FF000000"/>
      </right>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bottom style="thin">
        <color rgb="FF000000"/>
      </bottom>
      <diagonal/>
    </border>
    <border>
      <left style="thin">
        <color indexed="64"/>
      </left>
      <right/>
      <top/>
      <bottom style="thin">
        <color rgb="FF000000"/>
      </bottom>
      <diagonal/>
    </border>
    <border>
      <left style="thin">
        <color indexed="64"/>
      </left>
      <right style="medium">
        <color indexed="64"/>
      </right>
      <top/>
      <bottom style="thin">
        <color rgb="FF000000"/>
      </bottom>
      <diagonal/>
    </border>
    <border>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thin">
        <color theme="7" tint="-0.249977111117893"/>
      </bottom>
      <diagonal/>
    </border>
    <border>
      <left/>
      <right style="medium">
        <color indexed="64"/>
      </right>
      <top style="thin">
        <color rgb="FF000000"/>
      </top>
      <bottom/>
      <diagonal/>
    </border>
    <border>
      <left style="thin">
        <color theme="7" tint="-0.249977111117893"/>
      </left>
      <right style="medium">
        <color indexed="64"/>
      </right>
      <top style="thin">
        <color theme="7" tint="-0.249977111117893"/>
      </top>
      <bottom/>
      <diagonal/>
    </border>
    <border>
      <left style="thin">
        <color rgb="FF000000"/>
      </left>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s>
  <cellStyleXfs count="13">
    <xf numFmtId="0" fontId="0" fillId="0" borderId="0"/>
    <xf numFmtId="0" fontId="1" fillId="0" borderId="0"/>
    <xf numFmtId="165" fontId="5" fillId="0" borderId="0" applyFont="0" applyFill="0" applyBorder="0" applyAlignment="0" applyProtection="0"/>
    <xf numFmtId="41" fontId="5" fillId="0" borderId="0" applyFont="0" applyFill="0" applyBorder="0" applyAlignment="0" applyProtection="0"/>
    <xf numFmtId="0" fontId="8" fillId="0" borderId="0"/>
    <xf numFmtId="0" fontId="13" fillId="0" borderId="0"/>
    <xf numFmtId="169" fontId="13" fillId="0" borderId="0" applyFont="0" applyFill="0" applyBorder="0" applyAlignment="0" applyProtection="0"/>
    <xf numFmtId="9" fontId="13"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cellStyleXfs>
  <cellXfs count="1695">
    <xf numFmtId="0" fontId="0" fillId="0" borderId="0" xfId="0"/>
    <xf numFmtId="0" fontId="12" fillId="0" borderId="37" xfId="0" applyFont="1" applyFill="1" applyBorder="1" applyAlignment="1">
      <alignment horizontal="justify" vertical="center" wrapText="1"/>
    </xf>
    <xf numFmtId="170" fontId="1" fillId="0" borderId="1" xfId="6" applyNumberFormat="1" applyFont="1" applyFill="1" applyBorder="1" applyAlignment="1">
      <alignment horizontal="center" vertical="center" wrapText="1"/>
    </xf>
    <xf numFmtId="10" fontId="15" fillId="0" borderId="0" xfId="7" applyNumberFormat="1" applyFont="1" applyFill="1" applyAlignment="1">
      <alignment horizontal="justify" vertical="center" wrapText="1"/>
    </xf>
    <xf numFmtId="0" fontId="15" fillId="0" borderId="1" xfId="5" applyFont="1" applyFill="1" applyBorder="1" applyAlignment="1">
      <alignment horizontal="justify" vertical="center" wrapText="1"/>
    </xf>
    <xf numFmtId="170" fontId="1" fillId="0" borderId="1" xfId="5" applyNumberFormat="1" applyFont="1" applyFill="1" applyBorder="1" applyAlignment="1">
      <alignment horizontal="center" vertical="center" wrapText="1"/>
    </xf>
    <xf numFmtId="170" fontId="1" fillId="0" borderId="7" xfId="5" applyNumberFormat="1" applyFont="1" applyFill="1" applyBorder="1" applyAlignment="1">
      <alignment horizontal="center" vertical="center" wrapText="1"/>
    </xf>
    <xf numFmtId="170" fontId="1" fillId="0" borderId="9" xfId="5" applyNumberFormat="1" applyFont="1" applyFill="1" applyBorder="1" applyAlignment="1">
      <alignment horizontal="center" vertical="center" wrapText="1"/>
    </xf>
    <xf numFmtId="170" fontId="1" fillId="0" borderId="25" xfId="5" applyNumberFormat="1" applyFont="1" applyFill="1" applyBorder="1" applyAlignment="1">
      <alignment horizontal="center" vertical="center" wrapText="1"/>
    </xf>
    <xf numFmtId="0" fontId="15" fillId="0" borderId="0" xfId="5" applyFont="1" applyFill="1" applyAlignment="1">
      <alignment horizontal="justify" vertical="center" wrapText="1"/>
    </xf>
    <xf numFmtId="0" fontId="12" fillId="0" borderId="0" xfId="0" applyFont="1" applyFill="1"/>
    <xf numFmtId="164" fontId="12" fillId="0" borderId="1" xfId="0" applyNumberFormat="1" applyFont="1" applyFill="1" applyBorder="1" applyAlignment="1">
      <alignment vertical="center"/>
    </xf>
    <xf numFmtId="0" fontId="22" fillId="0" borderId="1" xfId="0" applyFont="1" applyFill="1" applyBorder="1" applyAlignment="1">
      <alignment horizontal="justify" vertical="center" wrapText="1"/>
    </xf>
    <xf numFmtId="0" fontId="12"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17" fillId="0" borderId="1" xfId="5" applyFont="1" applyFill="1" applyBorder="1" applyAlignment="1">
      <alignment horizontal="justify" vertical="center"/>
    </xf>
    <xf numFmtId="0" fontId="14" fillId="0" borderId="1" xfId="5" applyFont="1" applyFill="1" applyBorder="1" applyAlignment="1">
      <alignment vertical="center" textRotation="90" wrapText="1"/>
    </xf>
    <xf numFmtId="170" fontId="1" fillId="0" borderId="18" xfId="5" applyNumberFormat="1" applyFont="1" applyFill="1" applyBorder="1" applyAlignment="1">
      <alignment horizontal="center" vertical="center" wrapText="1"/>
    </xf>
    <xf numFmtId="170" fontId="1" fillId="0" borderId="49" xfId="5" applyNumberFormat="1" applyFont="1" applyFill="1" applyBorder="1" applyAlignment="1">
      <alignment horizontal="center" vertical="center" wrapText="1"/>
    </xf>
    <xf numFmtId="170" fontId="1" fillId="0" borderId="19" xfId="5" applyNumberFormat="1" applyFont="1" applyFill="1" applyBorder="1" applyAlignment="1">
      <alignment horizontal="center" vertical="center" wrapText="1"/>
    </xf>
    <xf numFmtId="0" fontId="14" fillId="0" borderId="18" xfId="5" applyFont="1" applyFill="1" applyBorder="1" applyAlignment="1">
      <alignment horizontal="center" vertical="center" wrapText="1"/>
    </xf>
    <xf numFmtId="0" fontId="17" fillId="0" borderId="1" xfId="5" applyFont="1" applyFill="1" applyBorder="1" applyAlignment="1">
      <alignment vertical="center" wrapText="1"/>
    </xf>
    <xf numFmtId="0" fontId="17" fillId="0" borderId="1" xfId="5" applyFont="1" applyFill="1" applyBorder="1" applyAlignment="1">
      <alignment horizontal="left" vertical="center" wrapText="1"/>
    </xf>
    <xf numFmtId="0" fontId="12" fillId="2" borderId="0" xfId="0" applyFont="1" applyFill="1"/>
    <xf numFmtId="0" fontId="12" fillId="0" borderId="0" xfId="0" applyFont="1"/>
    <xf numFmtId="0" fontId="12" fillId="0" borderId="1" xfId="0" applyFont="1" applyFill="1" applyBorder="1" applyAlignment="1">
      <alignment horizontal="justify" vertical="center" wrapText="1"/>
    </xf>
    <xf numFmtId="0" fontId="22" fillId="0" borderId="9" xfId="0" applyFont="1" applyFill="1" applyBorder="1" applyAlignment="1">
      <alignment horizontal="center" vertical="center" wrapText="1"/>
    </xf>
    <xf numFmtId="0" fontId="12" fillId="0" borderId="1" xfId="0" applyFont="1" applyBorder="1" applyAlignment="1">
      <alignment vertical="center" wrapText="1"/>
    </xf>
    <xf numFmtId="0" fontId="7" fillId="0" borderId="1" xfId="0" applyFont="1" applyFill="1" applyBorder="1" applyAlignment="1">
      <alignment horizontal="right" vertical="center" wrapText="1"/>
    </xf>
    <xf numFmtId="0" fontId="7" fillId="0" borderId="7" xfId="0" applyFont="1" applyFill="1" applyBorder="1" applyAlignment="1">
      <alignment vertical="center" wrapText="1"/>
    </xf>
    <xf numFmtId="0" fontId="12" fillId="0" borderId="1" xfId="0" applyFont="1" applyFill="1" applyBorder="1" applyAlignment="1">
      <alignment wrapText="1"/>
    </xf>
    <xf numFmtId="0" fontId="7" fillId="0" borderId="1" xfId="0" applyFont="1" applyFill="1" applyBorder="1" applyAlignment="1">
      <alignment horizontal="right" vertical="center"/>
    </xf>
    <xf numFmtId="41" fontId="7" fillId="0" borderId="1" xfId="3" applyFont="1" applyFill="1" applyBorder="1" applyAlignment="1">
      <alignment vertical="center"/>
    </xf>
    <xf numFmtId="41" fontId="7" fillId="0" borderId="7" xfId="3" applyFont="1" applyFill="1" applyBorder="1" applyAlignment="1">
      <alignment vertical="center"/>
    </xf>
    <xf numFmtId="0" fontId="12" fillId="0" borderId="38" xfId="0" applyFont="1" applyFill="1" applyBorder="1" applyAlignment="1">
      <alignment horizontal="justify" vertical="center" wrapText="1"/>
    </xf>
    <xf numFmtId="0" fontId="12" fillId="0" borderId="18" xfId="0" applyFont="1" applyFill="1" applyBorder="1" applyAlignment="1">
      <alignment horizontal="justify" vertical="center" wrapText="1"/>
    </xf>
    <xf numFmtId="0" fontId="22" fillId="0" borderId="18" xfId="0" applyFont="1" applyFill="1" applyBorder="1" applyAlignment="1">
      <alignment horizontal="justify" vertical="center" wrapText="1"/>
    </xf>
    <xf numFmtId="0" fontId="22" fillId="0" borderId="18" xfId="0" applyFont="1" applyFill="1" applyBorder="1" applyAlignment="1">
      <alignment horizontal="center" vertical="center" wrapText="1"/>
    </xf>
    <xf numFmtId="0" fontId="12" fillId="2" borderId="0" xfId="0" applyFont="1" applyFill="1" applyAlignment="1">
      <alignment horizontal="right"/>
    </xf>
    <xf numFmtId="0" fontId="1" fillId="0" borderId="0" xfId="10" applyAlignment="1">
      <alignment horizontal="center" vertical="center" wrapText="1"/>
    </xf>
    <xf numFmtId="0" fontId="2" fillId="0" borderId="8" xfId="5" applyFont="1" applyFill="1" applyBorder="1" applyAlignment="1">
      <alignment vertical="center" wrapText="1"/>
    </xf>
    <xf numFmtId="0" fontId="2" fillId="0" borderId="23" xfId="5" applyFont="1" applyFill="1" applyBorder="1" applyAlignment="1">
      <alignment vertical="center" wrapText="1"/>
    </xf>
    <xf numFmtId="0" fontId="1" fillId="0" borderId="1" xfId="5" applyFont="1" applyFill="1" applyBorder="1" applyAlignment="1">
      <alignment horizontal="center" vertical="center" wrapText="1"/>
    </xf>
    <xf numFmtId="0" fontId="1" fillId="0" borderId="36" xfId="5" applyFont="1" applyFill="1" applyBorder="1" applyAlignment="1">
      <alignment horizontal="center" vertical="center" wrapText="1"/>
    </xf>
    <xf numFmtId="0" fontId="1" fillId="0" borderId="8" xfId="5" applyFont="1" applyFill="1" applyBorder="1" applyAlignment="1">
      <alignment horizontal="center" vertical="center" wrapText="1"/>
    </xf>
    <xf numFmtId="0" fontId="1" fillId="0" borderId="4" xfId="5" applyFont="1" applyFill="1" applyBorder="1" applyAlignment="1">
      <alignment horizontal="center" vertical="center" wrapText="1"/>
    </xf>
    <xf numFmtId="0" fontId="1" fillId="0" borderId="18" xfId="5" applyFont="1" applyFill="1" applyBorder="1" applyAlignment="1">
      <alignment horizontal="center" vertical="center" wrapText="1"/>
    </xf>
    <xf numFmtId="0" fontId="1" fillId="0" borderId="49" xfId="5" applyFont="1" applyFill="1" applyBorder="1" applyAlignment="1">
      <alignment horizontal="center" vertical="center" wrapText="1"/>
    </xf>
    <xf numFmtId="0" fontId="1" fillId="0" borderId="19" xfId="5" applyFont="1" applyFill="1" applyBorder="1" applyAlignment="1">
      <alignment horizontal="center" vertical="center" wrapText="1"/>
    </xf>
    <xf numFmtId="0" fontId="4" fillId="0" borderId="3" xfId="5" applyFont="1" applyFill="1" applyBorder="1" applyAlignment="1">
      <alignment horizontal="justify" vertical="center"/>
    </xf>
    <xf numFmtId="170" fontId="1" fillId="0" borderId="3" xfId="6" applyNumberFormat="1" applyFont="1" applyFill="1" applyBorder="1" applyAlignment="1">
      <alignment horizontal="center" vertical="center" wrapText="1"/>
    </xf>
    <xf numFmtId="170" fontId="1" fillId="0" borderId="3" xfId="5" applyNumberFormat="1" applyFont="1" applyFill="1" applyBorder="1" applyAlignment="1">
      <alignment horizontal="center" vertical="center" wrapText="1"/>
    </xf>
    <xf numFmtId="170" fontId="1" fillId="0" borderId="26" xfId="5" applyNumberFormat="1" applyFont="1" applyFill="1" applyBorder="1" applyAlignment="1">
      <alignment horizontal="center" vertical="center" wrapText="1"/>
    </xf>
    <xf numFmtId="0" fontId="1" fillId="0" borderId="0" xfId="5" applyFont="1" applyFill="1" applyAlignment="1">
      <alignment horizontal="center" vertical="center" wrapText="1"/>
    </xf>
    <xf numFmtId="0" fontId="4" fillId="0" borderId="1" xfId="5" applyFont="1" applyFill="1" applyBorder="1" applyAlignment="1">
      <alignment horizontal="justify" vertical="center"/>
    </xf>
    <xf numFmtId="0" fontId="15" fillId="0" borderId="0" xfId="5" applyFont="1" applyFill="1" applyAlignment="1">
      <alignment horizontal="center" vertical="center" wrapText="1"/>
    </xf>
    <xf numFmtId="0" fontId="15" fillId="0" borderId="1" xfId="5" applyFont="1" applyFill="1" applyBorder="1" applyAlignment="1">
      <alignment horizontal="justify" vertical="center"/>
    </xf>
    <xf numFmtId="0" fontId="15" fillId="0" borderId="1" xfId="5" applyFont="1" applyFill="1" applyBorder="1" applyAlignment="1">
      <alignment vertical="center"/>
    </xf>
    <xf numFmtId="170" fontId="1" fillId="0" borderId="0" xfId="5" applyNumberFormat="1" applyFont="1" applyFill="1" applyAlignment="1">
      <alignment horizontal="justify" vertical="center" wrapText="1"/>
    </xf>
    <xf numFmtId="170" fontId="15" fillId="0" borderId="0" xfId="5" applyNumberFormat="1" applyFont="1" applyFill="1" applyAlignment="1">
      <alignment horizontal="justify" vertical="center" wrapText="1"/>
    </xf>
    <xf numFmtId="0" fontId="16" fillId="12" borderId="1" xfId="5" applyFont="1" applyFill="1" applyBorder="1" applyAlignment="1">
      <alignment horizontal="justify" vertical="center"/>
    </xf>
    <xf numFmtId="170" fontId="1" fillId="12" borderId="1" xfId="6" applyNumberFormat="1" applyFont="1" applyFill="1" applyBorder="1" applyAlignment="1">
      <alignment horizontal="center" vertical="center" wrapText="1"/>
    </xf>
    <xf numFmtId="170" fontId="1" fillId="12" borderId="1" xfId="5" applyNumberFormat="1" applyFont="1" applyFill="1" applyBorder="1" applyAlignment="1">
      <alignment horizontal="center" vertical="center" wrapText="1"/>
    </xf>
    <xf numFmtId="170" fontId="2" fillId="12" borderId="1" xfId="6" applyNumberFormat="1" applyFont="1" applyFill="1" applyBorder="1" applyAlignment="1">
      <alignment horizontal="center" vertical="center" wrapText="1"/>
    </xf>
    <xf numFmtId="170" fontId="2" fillId="12" borderId="1" xfId="5" applyNumberFormat="1" applyFont="1" applyFill="1" applyBorder="1" applyAlignment="1">
      <alignment horizontal="center" vertical="center" wrapText="1"/>
    </xf>
    <xf numFmtId="0" fontId="14" fillId="12" borderId="1" xfId="5" applyFont="1" applyFill="1" applyBorder="1" applyAlignment="1">
      <alignment horizontal="justify" vertical="center"/>
    </xf>
    <xf numFmtId="170" fontId="23" fillId="0" borderId="1" xfId="5" applyNumberFormat="1" applyFont="1" applyFill="1" applyBorder="1" applyAlignment="1">
      <alignment horizontal="center" vertical="center" wrapText="1"/>
    </xf>
    <xf numFmtId="170" fontId="1" fillId="3" borderId="1" xfId="6" applyNumberFormat="1" applyFont="1" applyFill="1" applyBorder="1" applyAlignment="1">
      <alignment horizontal="center" vertical="center" wrapText="1"/>
    </xf>
    <xf numFmtId="170" fontId="1" fillId="3" borderId="1" xfId="5" applyNumberFormat="1" applyFont="1" applyFill="1" applyBorder="1" applyAlignment="1">
      <alignment horizontal="center" vertical="center" wrapText="1"/>
    </xf>
    <xf numFmtId="0" fontId="16" fillId="12" borderId="1" xfId="5" applyFont="1" applyFill="1" applyBorder="1" applyAlignment="1">
      <alignment vertical="center"/>
    </xf>
    <xf numFmtId="0" fontId="14" fillId="12" borderId="1" xfId="5" applyFont="1" applyFill="1" applyBorder="1" applyAlignment="1">
      <alignment vertical="center" wrapText="1"/>
    </xf>
    <xf numFmtId="0" fontId="16" fillId="12" borderId="1" xfId="5" applyFont="1" applyFill="1" applyBorder="1" applyAlignment="1">
      <alignment vertical="center" wrapText="1"/>
    </xf>
    <xf numFmtId="0" fontId="14" fillId="12" borderId="1" xfId="5" applyFont="1" applyFill="1" applyBorder="1" applyAlignment="1">
      <alignment horizontal="justify" vertical="center" wrapText="1"/>
    </xf>
    <xf numFmtId="0" fontId="14" fillId="12" borderId="18" xfId="5" applyFont="1" applyFill="1" applyBorder="1" applyAlignment="1">
      <alignment horizontal="justify" vertical="center" wrapText="1"/>
    </xf>
    <xf numFmtId="170" fontId="1" fillId="12" borderId="18" xfId="6" applyNumberFormat="1" applyFont="1" applyFill="1" applyBorder="1" applyAlignment="1">
      <alignment horizontal="center" vertical="center" wrapText="1"/>
    </xf>
    <xf numFmtId="170" fontId="1" fillId="12" borderId="18" xfId="5" applyNumberFormat="1" applyFont="1" applyFill="1" applyBorder="1" applyAlignment="1">
      <alignment horizontal="center" vertical="center" wrapText="1"/>
    </xf>
    <xf numFmtId="0" fontId="17" fillId="3" borderId="1" xfId="5" applyFont="1" applyFill="1" applyBorder="1" applyAlignment="1">
      <alignment horizontal="justify" vertical="center"/>
    </xf>
    <xf numFmtId="0" fontId="15" fillId="3" borderId="1" xfId="5" applyFont="1" applyFill="1" applyBorder="1" applyAlignment="1">
      <alignment horizontal="justify" vertical="center" wrapText="1"/>
    </xf>
    <xf numFmtId="0" fontId="24" fillId="0" borderId="0" xfId="5" applyFont="1" applyFill="1" applyAlignment="1">
      <alignment horizontal="center" vertical="center" wrapText="1"/>
    </xf>
    <xf numFmtId="3" fontId="15" fillId="0" borderId="0" xfId="5" applyNumberFormat="1" applyFont="1" applyFill="1" applyAlignment="1">
      <alignment horizontal="justify" vertical="center" wrapText="1"/>
    </xf>
    <xf numFmtId="0" fontId="12" fillId="0" borderId="37" xfId="0" applyFont="1" applyFill="1" applyBorder="1" applyAlignment="1">
      <alignment horizontal="left" vertical="center" wrapText="1"/>
    </xf>
    <xf numFmtId="0" fontId="0" fillId="0" borderId="0" xfId="0" applyAlignment="1">
      <alignment horizontal="center"/>
    </xf>
    <xf numFmtId="0" fontId="15" fillId="0" borderId="0" xfId="10" applyFont="1" applyAlignment="1">
      <alignment horizontal="justify" vertical="center" wrapText="1"/>
    </xf>
    <xf numFmtId="0" fontId="4" fillId="0" borderId="3" xfId="10" applyFont="1" applyBorder="1" applyAlignment="1">
      <alignment horizontal="justify" vertical="center"/>
    </xf>
    <xf numFmtId="0" fontId="4" fillId="0" borderId="1" xfId="10" applyFont="1" applyBorder="1" applyAlignment="1">
      <alignment horizontal="justify" vertical="center"/>
    </xf>
    <xf numFmtId="0" fontId="15" fillId="0" borderId="1" xfId="10" applyFont="1" applyBorder="1" applyAlignment="1">
      <alignment horizontal="justify" vertical="center" wrapText="1"/>
    </xf>
    <xf numFmtId="0" fontId="4" fillId="0" borderId="1" xfId="10" applyFont="1" applyBorder="1" applyAlignment="1">
      <alignment horizontal="left" vertical="center" wrapText="1"/>
    </xf>
    <xf numFmtId="0" fontId="15" fillId="0" borderId="1" xfId="10" applyFont="1" applyBorder="1" applyAlignment="1">
      <alignment horizontal="justify" vertical="center"/>
    </xf>
    <xf numFmtId="0" fontId="15" fillId="0" borderId="1" xfId="10" applyFont="1" applyBorder="1" applyAlignment="1">
      <alignment vertical="center"/>
    </xf>
    <xf numFmtId="0" fontId="17" fillId="0" borderId="1" xfId="10" applyFont="1" applyBorder="1" applyAlignment="1">
      <alignment horizontal="justify" vertical="center"/>
    </xf>
    <xf numFmtId="0" fontId="17" fillId="0" borderId="1" xfId="10" applyFont="1" applyBorder="1" applyAlignment="1">
      <alignment horizontal="left" vertical="center" wrapText="1"/>
    </xf>
    <xf numFmtId="0" fontId="17" fillId="0" borderId="1" xfId="10" applyFont="1" applyBorder="1" applyAlignment="1">
      <alignment vertical="center" wrapText="1"/>
    </xf>
    <xf numFmtId="0" fontId="15" fillId="0" borderId="0" xfId="10" applyFont="1" applyAlignment="1">
      <alignment horizontal="left" vertical="center" wrapText="1"/>
    </xf>
    <xf numFmtId="0" fontId="15" fillId="0" borderId="0" xfId="10" applyFont="1" applyAlignment="1">
      <alignment horizontal="center" vertical="center" wrapText="1"/>
    </xf>
    <xf numFmtId="0" fontId="26" fillId="0" borderId="0" xfId="10" applyFont="1" applyAlignment="1">
      <alignment horizontal="justify" vertical="center" wrapText="1"/>
    </xf>
    <xf numFmtId="0" fontId="24" fillId="0" borderId="0" xfId="10" applyFont="1" applyAlignment="1">
      <alignment horizontal="center" vertical="center" wrapText="1"/>
    </xf>
    <xf numFmtId="0" fontId="23" fillId="0" borderId="0" xfId="10" applyFont="1" applyAlignment="1">
      <alignment vertical="center"/>
    </xf>
    <xf numFmtId="0" fontId="15" fillId="0" borderId="0" xfId="10" applyFont="1"/>
    <xf numFmtId="0" fontId="3" fillId="0" borderId="55" xfId="10" applyFont="1" applyBorder="1" applyAlignment="1">
      <alignment horizontal="center"/>
    </xf>
    <xf numFmtId="0" fontId="15" fillId="0" borderId="55" xfId="10" applyFont="1" applyBorder="1"/>
    <xf numFmtId="0" fontId="14" fillId="14" borderId="55" xfId="10" applyFont="1" applyFill="1" applyBorder="1"/>
    <xf numFmtId="0" fontId="14" fillId="0" borderId="55" xfId="10" applyFont="1" applyBorder="1"/>
    <xf numFmtId="0" fontId="14" fillId="0" borderId="0" xfId="10" applyFont="1"/>
    <xf numFmtId="0" fontId="14" fillId="15" borderId="55" xfId="10" applyFont="1" applyFill="1" applyBorder="1"/>
    <xf numFmtId="0" fontId="14" fillId="16" borderId="55" xfId="10" applyFont="1" applyFill="1" applyBorder="1"/>
    <xf numFmtId="0" fontId="14" fillId="4" borderId="55" xfId="10" applyFont="1" applyFill="1" applyBorder="1"/>
    <xf numFmtId="0" fontId="15" fillId="0" borderId="40" xfId="10" applyFont="1" applyBorder="1"/>
    <xf numFmtId="0" fontId="15" fillId="4" borderId="55" xfId="10" applyFont="1" applyFill="1" applyBorder="1"/>
    <xf numFmtId="0" fontId="14" fillId="17" borderId="55" xfId="10" applyFont="1" applyFill="1" applyBorder="1"/>
    <xf numFmtId="0" fontId="15" fillId="16" borderId="55" xfId="10" applyFont="1" applyFill="1" applyBorder="1"/>
    <xf numFmtId="0" fontId="15" fillId="2" borderId="55" xfId="10" applyFont="1" applyFill="1" applyBorder="1"/>
    <xf numFmtId="0" fontId="15" fillId="9" borderId="55" xfId="10" applyFont="1" applyFill="1" applyBorder="1"/>
    <xf numFmtId="0" fontId="27" fillId="18" borderId="55" xfId="10" applyFont="1" applyFill="1" applyBorder="1"/>
    <xf numFmtId="0" fontId="15" fillId="0" borderId="53" xfId="10" applyFont="1" applyBorder="1"/>
    <xf numFmtId="0" fontId="4" fillId="0" borderId="3" xfId="10" applyFont="1" applyFill="1" applyBorder="1" applyAlignment="1">
      <alignment horizontal="center" vertical="center"/>
    </xf>
    <xf numFmtId="0" fontId="15" fillId="0" borderId="3" xfId="10" applyFont="1" applyFill="1" applyBorder="1" applyAlignment="1">
      <alignment horizontal="center" vertical="center"/>
    </xf>
    <xf numFmtId="0" fontId="15" fillId="0" borderId="1" xfId="10" applyFont="1" applyFill="1" applyBorder="1" applyAlignment="1">
      <alignment horizontal="center" vertical="center"/>
    </xf>
    <xf numFmtId="0" fontId="17" fillId="0" borderId="1" xfId="10" applyFont="1" applyFill="1" applyBorder="1" applyAlignment="1">
      <alignment horizontal="center" vertical="center"/>
    </xf>
    <xf numFmtId="0" fontId="17" fillId="0" borderId="1" xfId="10" applyFont="1" applyFill="1" applyBorder="1" applyAlignment="1">
      <alignment horizontal="center" vertical="center" wrapText="1"/>
    </xf>
    <xf numFmtId="0" fontId="15" fillId="0" borderId="1" xfId="10" applyFont="1" applyFill="1" applyBorder="1" applyAlignment="1">
      <alignment horizontal="center" vertical="center" wrapText="1"/>
    </xf>
    <xf numFmtId="0" fontId="0" fillId="0" borderId="0" xfId="0" applyAlignment="1">
      <alignment vertical="top" wrapText="1"/>
    </xf>
    <xf numFmtId="0" fontId="12" fillId="0" borderId="0" xfId="0" applyFont="1" applyAlignment="1">
      <alignment vertical="center" wrapText="1"/>
    </xf>
    <xf numFmtId="0" fontId="12" fillId="0" borderId="38"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37" xfId="0" applyFont="1" applyBorder="1" applyAlignment="1">
      <alignment vertical="center" wrapText="1"/>
    </xf>
    <xf numFmtId="0" fontId="12" fillId="0" borderId="8"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2" fillId="0" borderId="1" xfId="0" applyFont="1" applyFill="1" applyBorder="1" applyAlignment="1">
      <alignment horizontal="center" vertical="center"/>
    </xf>
    <xf numFmtId="0" fontId="29" fillId="0" borderId="0" xfId="0" applyFont="1" applyFill="1"/>
    <xf numFmtId="0" fontId="30" fillId="0" borderId="3" xfId="0" applyFont="1" applyFill="1" applyBorder="1" applyAlignment="1">
      <alignment horizontal="justify" vertical="center" wrapText="1"/>
    </xf>
    <xf numFmtId="0" fontId="30" fillId="0" borderId="8" xfId="0" applyFont="1" applyFill="1" applyBorder="1" applyAlignment="1">
      <alignment horizontal="justify" vertical="center" wrapText="1"/>
    </xf>
    <xf numFmtId="0" fontId="32" fillId="0" borderId="8" xfId="0" applyFont="1" applyFill="1" applyBorder="1" applyAlignment="1">
      <alignment horizontal="justify" vertical="center" wrapText="1"/>
    </xf>
    <xf numFmtId="0" fontId="29" fillId="0" borderId="8" xfId="0" applyFont="1" applyFill="1" applyBorder="1" applyAlignment="1">
      <alignment horizontal="center" vertical="center"/>
    </xf>
    <xf numFmtId="3" fontId="29" fillId="0" borderId="3" xfId="0" applyNumberFormat="1" applyFont="1" applyFill="1" applyBorder="1" applyAlignment="1">
      <alignment horizontal="center" vertical="center"/>
    </xf>
    <xf numFmtId="3" fontId="29" fillId="0" borderId="8" xfId="0" applyNumberFormat="1" applyFont="1" applyFill="1" applyBorder="1" applyAlignment="1">
      <alignment horizontal="center" vertical="center"/>
    </xf>
    <xf numFmtId="3" fontId="29" fillId="0" borderId="45" xfId="0" applyNumberFormat="1" applyFont="1" applyFill="1" applyBorder="1" applyAlignment="1">
      <alignment horizontal="center" vertical="center"/>
    </xf>
    <xf numFmtId="0" fontId="30" fillId="0" borderId="1" xfId="0" applyFont="1" applyFill="1" applyBorder="1" applyAlignment="1">
      <alignment horizontal="justify" vertical="center" wrapText="1"/>
    </xf>
    <xf numFmtId="0" fontId="32" fillId="0" borderId="1" xfId="0" applyFont="1" applyFill="1" applyBorder="1" applyAlignment="1">
      <alignment horizontal="justify" vertical="center" wrapText="1"/>
    </xf>
    <xf numFmtId="0" fontId="29" fillId="0" borderId="1" xfId="0" applyFont="1" applyFill="1" applyBorder="1" applyAlignment="1">
      <alignment horizontal="center" vertical="center"/>
    </xf>
    <xf numFmtId="3" fontId="29" fillId="0" borderId="1" xfId="0" applyNumberFormat="1" applyFont="1" applyFill="1" applyBorder="1" applyAlignment="1">
      <alignment horizontal="center" vertical="center"/>
    </xf>
    <xf numFmtId="3" fontId="29" fillId="0" borderId="9" xfId="0" applyNumberFormat="1" applyFont="1" applyFill="1" applyBorder="1" applyAlignment="1">
      <alignment horizontal="center" vertical="center"/>
    </xf>
    <xf numFmtId="0" fontId="30" fillId="0" borderId="1" xfId="0" applyFont="1" applyFill="1" applyBorder="1" applyAlignment="1">
      <alignmen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3" fontId="30" fillId="0" borderId="1" xfId="0" applyNumberFormat="1" applyFont="1" applyFill="1" applyBorder="1" applyAlignment="1">
      <alignment horizontal="center" vertical="center" wrapText="1"/>
    </xf>
    <xf numFmtId="0" fontId="30" fillId="0" borderId="5"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0" fillId="0" borderId="5" xfId="0" applyFont="1" applyFill="1" applyBorder="1" applyAlignment="1">
      <alignment horizontal="justify" vertical="center" wrapText="1"/>
    </xf>
    <xf numFmtId="0" fontId="32" fillId="0" borderId="5" xfId="0" applyFont="1" applyFill="1" applyBorder="1" applyAlignment="1">
      <alignment horizontal="justify" vertical="center" wrapText="1"/>
    </xf>
    <xf numFmtId="0" fontId="29" fillId="0" borderId="5" xfId="0" applyFont="1" applyFill="1" applyBorder="1" applyAlignment="1">
      <alignment horizontal="center" vertical="center"/>
    </xf>
    <xf numFmtId="3" fontId="29" fillId="0" borderId="5" xfId="0" applyNumberFormat="1" applyFont="1" applyFill="1" applyBorder="1" applyAlignment="1">
      <alignment horizontal="center" vertical="center"/>
    </xf>
    <xf numFmtId="3" fontId="29" fillId="0" borderId="35" xfId="0" applyNumberFormat="1" applyFont="1" applyFill="1" applyBorder="1" applyAlignment="1">
      <alignment horizontal="center" vertical="center"/>
    </xf>
    <xf numFmtId="0" fontId="29"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3" fontId="32" fillId="0" borderId="1" xfId="0" applyNumberFormat="1" applyFont="1" applyFill="1" applyBorder="1" applyAlignment="1">
      <alignment horizontal="center" vertical="center" wrapText="1"/>
    </xf>
    <xf numFmtId="3" fontId="30" fillId="0" borderId="1" xfId="0" applyNumberFormat="1" applyFont="1" applyFill="1" applyBorder="1" applyAlignment="1">
      <alignment horizontal="center" vertical="center"/>
    </xf>
    <xf numFmtId="0" fontId="29" fillId="0" borderId="1" xfId="0" applyFont="1" applyFill="1" applyBorder="1" applyAlignment="1">
      <alignment vertical="center" wrapText="1"/>
    </xf>
    <xf numFmtId="0" fontId="29" fillId="0" borderId="1" xfId="0" applyFont="1" applyFill="1" applyBorder="1" applyAlignment="1">
      <alignment horizontal="left" vertical="center" wrapText="1"/>
    </xf>
    <xf numFmtId="0" fontId="30" fillId="0" borderId="37" xfId="0" applyFont="1" applyFill="1" applyBorder="1" applyAlignment="1">
      <alignment horizontal="center" vertical="center" wrapText="1"/>
    </xf>
    <xf numFmtId="164" fontId="29" fillId="0" borderId="0" xfId="0" applyNumberFormat="1" applyFont="1" applyFill="1"/>
    <xf numFmtId="0" fontId="32" fillId="0" borderId="3" xfId="0" applyFont="1" applyFill="1" applyBorder="1" applyAlignment="1">
      <alignment horizontal="justify" vertical="center" wrapText="1"/>
    </xf>
    <xf numFmtId="0" fontId="32" fillId="0" borderId="3" xfId="0"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0" fontId="29" fillId="0" borderId="3" xfId="0" applyFont="1" applyFill="1" applyBorder="1" applyAlignment="1">
      <alignment horizontal="center" vertical="center"/>
    </xf>
    <xf numFmtId="0" fontId="31" fillId="0" borderId="1" xfId="0" applyFont="1" applyFill="1" applyBorder="1" applyAlignment="1">
      <alignment horizontal="justify" vertical="center" wrapText="1"/>
    </xf>
    <xf numFmtId="0" fontId="32" fillId="0" borderId="33" xfId="0" applyFont="1" applyFill="1" applyBorder="1" applyAlignment="1">
      <alignment horizontal="justify" vertical="center" wrapText="1"/>
    </xf>
    <xf numFmtId="0" fontId="29" fillId="0" borderId="6" xfId="0" applyFont="1" applyFill="1" applyBorder="1" applyAlignment="1">
      <alignment horizontal="left" vertical="center" wrapText="1"/>
    </xf>
    <xf numFmtId="0" fontId="31" fillId="0" borderId="47" xfId="0" applyFont="1" applyFill="1" applyBorder="1" applyAlignment="1">
      <alignment vertical="center"/>
    </xf>
    <xf numFmtId="0" fontId="29" fillId="0" borderId="0" xfId="0" applyFont="1" applyFill="1" applyAlignment="1">
      <alignment horizontal="center"/>
    </xf>
    <xf numFmtId="0" fontId="29" fillId="0" borderId="0" xfId="0" applyFont="1" applyFill="1" applyAlignment="1">
      <alignment horizontal="left"/>
    </xf>
    <xf numFmtId="2" fontId="30" fillId="0" borderId="5"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1" fillId="0" borderId="1" xfId="0" applyFont="1" applyFill="1" applyBorder="1" applyAlignment="1">
      <alignment horizontal="center" vertical="center"/>
    </xf>
    <xf numFmtId="4" fontId="31" fillId="0" borderId="1" xfId="0" applyNumberFormat="1" applyFont="1" applyFill="1" applyBorder="1" applyAlignment="1">
      <alignment horizontal="center" vertical="center"/>
    </xf>
    <xf numFmtId="3" fontId="29" fillId="0" borderId="1" xfId="0" applyNumberFormat="1" applyFont="1" applyFill="1" applyBorder="1" applyAlignment="1">
      <alignment horizontal="center" vertical="center" wrapText="1"/>
    </xf>
    <xf numFmtId="0" fontId="33" fillId="0" borderId="0" xfId="0" applyFont="1" applyFill="1"/>
    <xf numFmtId="3" fontId="29" fillId="0" borderId="8" xfId="0" applyNumberFormat="1"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7" xfId="0" applyFont="1" applyFill="1" applyBorder="1" applyAlignment="1">
      <alignment horizontal="left" vertical="center" wrapText="1"/>
    </xf>
    <xf numFmtId="0" fontId="29" fillId="0" borderId="9" xfId="0" applyFont="1" applyFill="1" applyBorder="1" applyAlignment="1">
      <alignment horizontal="center" vertical="center" wrapText="1"/>
    </xf>
    <xf numFmtId="0" fontId="29" fillId="2" borderId="0" xfId="0" applyFont="1" applyFill="1"/>
    <xf numFmtId="0" fontId="29" fillId="0" borderId="0" xfId="0" applyFont="1"/>
    <xf numFmtId="0" fontId="31" fillId="0" borderId="8" xfId="0" applyFont="1" applyFill="1" applyBorder="1" applyAlignment="1">
      <alignment horizontal="center" vertical="center" wrapText="1"/>
    </xf>
    <xf numFmtId="167" fontId="29" fillId="0" borderId="8" xfId="0" applyNumberFormat="1" applyFont="1" applyFill="1" applyBorder="1" applyAlignment="1">
      <alignment horizontal="left" vertical="center" wrapText="1"/>
    </xf>
    <xf numFmtId="167" fontId="32" fillId="0" borderId="8" xfId="0" applyNumberFormat="1" applyFont="1" applyFill="1" applyBorder="1" applyAlignment="1">
      <alignment horizontal="center" vertical="center" wrapText="1"/>
    </xf>
    <xf numFmtId="3" fontId="32" fillId="0" borderId="8"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3" fontId="31" fillId="0" borderId="1" xfId="0" applyNumberFormat="1" applyFont="1" applyFill="1" applyBorder="1" applyAlignment="1">
      <alignment horizontal="center" vertical="center" wrapText="1"/>
    </xf>
    <xf numFmtId="3" fontId="31" fillId="0" borderId="3" xfId="0" applyNumberFormat="1" applyFont="1" applyFill="1" applyBorder="1" applyAlignment="1">
      <alignment vertical="center" wrapText="1"/>
    </xf>
    <xf numFmtId="4" fontId="31" fillId="0" borderId="1" xfId="0" applyNumberFormat="1" applyFont="1" applyFill="1" applyBorder="1" applyAlignment="1">
      <alignment horizontal="center" vertical="center" wrapText="1"/>
    </xf>
    <xf numFmtId="172" fontId="31" fillId="0" borderId="1" xfId="0" applyNumberFormat="1" applyFont="1" applyFill="1" applyBorder="1" applyAlignment="1">
      <alignment horizontal="center" vertical="center" wrapText="1"/>
    </xf>
    <xf numFmtId="167" fontId="29" fillId="0" borderId="1" xfId="0" applyNumberFormat="1" applyFont="1" applyFill="1" applyBorder="1" applyAlignment="1">
      <alignment horizontal="left" vertical="center" wrapText="1"/>
    </xf>
    <xf numFmtId="167" fontId="32" fillId="0" borderId="1" xfId="0" applyNumberFormat="1" applyFont="1" applyFill="1" applyBorder="1" applyAlignment="1">
      <alignment horizontal="center" vertical="center" wrapText="1"/>
    </xf>
    <xf numFmtId="3" fontId="32" fillId="0" borderId="9" xfId="0" applyNumberFormat="1" applyFont="1" applyFill="1" applyBorder="1" applyAlignment="1">
      <alignment horizontal="center" vertical="center" wrapText="1"/>
    </xf>
    <xf numFmtId="4" fontId="31" fillId="0" borderId="4" xfId="0" applyNumberFormat="1" applyFont="1" applyFill="1" applyBorder="1" applyAlignment="1">
      <alignment horizontal="center" vertical="center" wrapText="1"/>
    </xf>
    <xf numFmtId="0" fontId="34" fillId="2" borderId="0" xfId="0" applyFont="1" applyFill="1"/>
    <xf numFmtId="0" fontId="30" fillId="0" borderId="1" xfId="1" applyFont="1" applyFill="1" applyBorder="1" applyAlignment="1">
      <alignment horizontal="center" vertical="center" wrapText="1"/>
    </xf>
    <xf numFmtId="0" fontId="30" fillId="0" borderId="1" xfId="0" applyFont="1" applyFill="1" applyBorder="1" applyAlignment="1">
      <alignment horizontal="center" vertical="center"/>
    </xf>
    <xf numFmtId="171" fontId="30" fillId="0" borderId="1" xfId="0" applyNumberFormat="1" applyFont="1" applyFill="1" applyBorder="1" applyAlignment="1">
      <alignment horizontal="center" vertical="center"/>
    </xf>
    <xf numFmtId="9" fontId="30" fillId="0" borderId="1" xfId="0" applyNumberFormat="1" applyFont="1" applyFill="1" applyBorder="1" applyAlignment="1">
      <alignment horizontal="center" vertical="center" wrapText="1"/>
    </xf>
    <xf numFmtId="171" fontId="30" fillId="0" borderId="1" xfId="0" applyNumberFormat="1" applyFont="1" applyFill="1" applyBorder="1" applyAlignment="1">
      <alignment horizontal="center" vertical="center" wrapText="1"/>
    </xf>
    <xf numFmtId="4" fontId="30" fillId="0" borderId="1" xfId="0" applyNumberFormat="1" applyFont="1" applyFill="1" applyBorder="1" applyAlignment="1">
      <alignment horizontal="center" vertical="center" wrapText="1"/>
    </xf>
    <xf numFmtId="0" fontId="30" fillId="0" borderId="3" xfId="0" applyFont="1" applyFill="1" applyBorder="1" applyAlignment="1">
      <alignment horizontal="center" vertical="center" wrapText="1"/>
    </xf>
    <xf numFmtId="9" fontId="30" fillId="0" borderId="1" xfId="9" applyFont="1" applyFill="1" applyBorder="1" applyAlignment="1">
      <alignment horizontal="center" vertical="center"/>
    </xf>
    <xf numFmtId="1" fontId="30" fillId="0" borderId="1" xfId="0" applyNumberFormat="1" applyFont="1" applyFill="1" applyBorder="1" applyAlignment="1">
      <alignment horizontal="center" vertical="center"/>
    </xf>
    <xf numFmtId="9" fontId="30" fillId="0" borderId="1" xfId="0" applyNumberFormat="1" applyFont="1" applyFill="1" applyBorder="1" applyAlignment="1">
      <alignment horizontal="center" vertical="center"/>
    </xf>
    <xf numFmtId="0" fontId="30" fillId="0" borderId="37" xfId="0" applyFont="1" applyFill="1" applyBorder="1" applyAlignment="1">
      <alignment vertical="center" wrapText="1"/>
    </xf>
    <xf numFmtId="0" fontId="30" fillId="0" borderId="1" xfId="0" applyFont="1" applyFill="1" applyBorder="1" applyAlignment="1">
      <alignment horizontal="left" vertical="center"/>
    </xf>
    <xf numFmtId="0" fontId="30" fillId="0" borderId="18" xfId="0" applyFont="1" applyFill="1" applyBorder="1" applyAlignment="1">
      <alignment horizontal="center" vertical="center" wrapText="1"/>
    </xf>
    <xf numFmtId="0" fontId="30" fillId="0" borderId="1" xfId="1" applyFont="1" applyFill="1" applyBorder="1" applyAlignment="1">
      <alignment horizontal="left" vertical="center" wrapText="1"/>
    </xf>
    <xf numFmtId="0" fontId="30" fillId="0" borderId="3" xfId="0" applyFont="1" applyFill="1" applyBorder="1" applyAlignment="1">
      <alignment horizontal="center" vertical="center"/>
    </xf>
    <xf numFmtId="10" fontId="30" fillId="0" borderId="3" xfId="1" applyNumberFormat="1" applyFont="1" applyFill="1" applyBorder="1" applyAlignment="1">
      <alignment horizontal="center" vertical="center" wrapText="1"/>
    </xf>
    <xf numFmtId="0" fontId="30" fillId="0" borderId="3" xfId="1" applyFont="1" applyFill="1" applyBorder="1" applyAlignment="1">
      <alignment horizontal="left" vertical="center" wrapText="1"/>
    </xf>
    <xf numFmtId="3" fontId="29" fillId="0" borderId="1" xfId="0" applyNumberFormat="1" applyFont="1" applyFill="1" applyBorder="1" applyAlignment="1">
      <alignment horizontal="right" vertical="center"/>
    </xf>
    <xf numFmtId="0" fontId="30" fillId="0" borderId="55"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8" xfId="0" applyFont="1" applyFill="1" applyBorder="1" applyAlignment="1">
      <alignment horizontal="left" vertical="center" wrapText="1"/>
    </xf>
    <xf numFmtId="0" fontId="32" fillId="0" borderId="18" xfId="0" applyFont="1" applyFill="1" applyBorder="1" applyAlignment="1">
      <alignment horizontal="center" vertical="center" wrapText="1"/>
    </xf>
    <xf numFmtId="0" fontId="30" fillId="0" borderId="53" xfId="0" applyFont="1" applyFill="1" applyBorder="1" applyAlignment="1">
      <alignment horizontal="center" vertical="center" wrapText="1"/>
    </xf>
    <xf numFmtId="0" fontId="29" fillId="2" borderId="0" xfId="0" applyFont="1" applyFill="1" applyAlignment="1">
      <alignment horizontal="left"/>
    </xf>
    <xf numFmtId="0" fontId="29" fillId="2" borderId="0" xfId="0" applyFont="1" applyFill="1" applyAlignment="1">
      <alignment horizontal="center" vertical="center"/>
    </xf>
    <xf numFmtId="0" fontId="29" fillId="2" borderId="0" xfId="0" applyFont="1" applyFill="1" applyAlignment="1">
      <alignment horizontal="center"/>
    </xf>
    <xf numFmtId="0" fontId="37" fillId="13" borderId="18" xfId="1" applyFont="1" applyFill="1" applyBorder="1" applyAlignment="1">
      <alignment horizontal="center" vertical="center" wrapText="1"/>
    </xf>
    <xf numFmtId="0" fontId="37" fillId="13" borderId="49" xfId="1" applyFont="1" applyFill="1" applyBorder="1" applyAlignment="1">
      <alignment horizontal="center" vertical="center" wrapText="1"/>
    </xf>
    <xf numFmtId="0" fontId="37" fillId="13" borderId="38" xfId="1" applyFont="1" applyFill="1" applyBorder="1" applyAlignment="1">
      <alignment horizontal="center" vertical="center" wrapText="1"/>
    </xf>
    <xf numFmtId="0" fontId="37" fillId="13" borderId="19" xfId="1" applyFont="1" applyFill="1" applyBorder="1" applyAlignment="1">
      <alignment horizontal="center" vertical="center" wrapText="1"/>
    </xf>
    <xf numFmtId="0" fontId="37" fillId="13" borderId="50" xfId="1" applyFont="1" applyFill="1" applyBorder="1" applyAlignment="1">
      <alignment horizontal="center" vertical="center" wrapText="1"/>
    </xf>
    <xf numFmtId="4" fontId="29" fillId="0" borderId="1" xfId="0" applyNumberFormat="1" applyFont="1" applyFill="1" applyBorder="1" applyAlignment="1">
      <alignment horizontal="center" vertical="center" wrapText="1"/>
    </xf>
    <xf numFmtId="0" fontId="12" fillId="0" borderId="4" xfId="0" applyFont="1" applyFill="1" applyBorder="1" applyAlignment="1">
      <alignment horizontal="justify" vertical="center" wrapText="1"/>
    </xf>
    <xf numFmtId="0" fontId="29" fillId="0" borderId="36" xfId="0" applyFont="1" applyFill="1" applyBorder="1" applyAlignment="1">
      <alignment horizontal="justify" vertical="center" wrapText="1"/>
    </xf>
    <xf numFmtId="0" fontId="29" fillId="0" borderId="8" xfId="0" applyFont="1" applyFill="1" applyBorder="1" applyAlignment="1">
      <alignment horizontal="justify" vertical="center" wrapText="1"/>
    </xf>
    <xf numFmtId="0" fontId="32" fillId="0" borderId="8"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29" fillId="0" borderId="37" xfId="0" applyFont="1" applyFill="1" applyBorder="1" applyAlignment="1">
      <alignment horizontal="justify" vertical="center" wrapText="1"/>
    </xf>
    <xf numFmtId="0" fontId="29" fillId="0" borderId="3" xfId="0" applyFont="1" applyFill="1" applyBorder="1" applyAlignment="1">
      <alignment horizontal="justify" vertical="center" wrapText="1"/>
    </xf>
    <xf numFmtId="0" fontId="29" fillId="0" borderId="1" xfId="0" applyFont="1" applyFill="1" applyBorder="1" applyAlignment="1">
      <alignment horizontal="justify" vertical="center" wrapText="1"/>
    </xf>
    <xf numFmtId="0" fontId="29" fillId="0" borderId="22" xfId="0" applyFont="1" applyFill="1" applyBorder="1" applyAlignment="1">
      <alignment horizontal="center" vertical="center" wrapText="1"/>
    </xf>
    <xf numFmtId="0" fontId="30" fillId="0" borderId="26" xfId="0" applyFont="1" applyFill="1" applyBorder="1" applyAlignment="1">
      <alignment horizontal="center" vertical="center" wrapText="1"/>
    </xf>
    <xf numFmtId="3" fontId="29" fillId="0" borderId="5" xfId="0" applyNumberFormat="1" applyFont="1" applyFill="1" applyBorder="1" applyAlignment="1">
      <alignment horizontal="center" vertical="center" wrapText="1"/>
    </xf>
    <xf numFmtId="0" fontId="29" fillId="0" borderId="33" xfId="0" applyFont="1" applyFill="1" applyBorder="1" applyAlignment="1">
      <alignment horizontal="center" vertical="center"/>
    </xf>
    <xf numFmtId="0" fontId="29" fillId="0" borderId="31" xfId="0" applyFont="1" applyFill="1" applyBorder="1" applyAlignment="1">
      <alignment horizontal="center" vertical="center"/>
    </xf>
    <xf numFmtId="4" fontId="29" fillId="0" borderId="5" xfId="0" applyNumberFormat="1" applyFont="1" applyFill="1" applyBorder="1" applyAlignment="1">
      <alignment horizontal="center" vertical="center" wrapText="1"/>
    </xf>
    <xf numFmtId="4" fontId="30" fillId="0" borderId="5" xfId="0" applyNumberFormat="1" applyFont="1" applyFill="1" applyBorder="1" applyAlignment="1">
      <alignment horizontal="center" vertical="center" wrapText="1"/>
    </xf>
    <xf numFmtId="4" fontId="30" fillId="0" borderId="22"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32" fillId="0" borderId="25" xfId="0" applyFont="1" applyFill="1" applyBorder="1" applyAlignment="1">
      <alignment horizontal="center" vertical="center" wrapText="1"/>
    </xf>
    <xf numFmtId="0" fontId="30" fillId="0" borderId="37" xfId="0" applyFont="1" applyFill="1" applyBorder="1" applyAlignment="1">
      <alignment horizontal="left" vertical="center" wrapText="1"/>
    </xf>
    <xf numFmtId="3" fontId="30" fillId="0" borderId="9" xfId="0" applyNumberFormat="1" applyFont="1" applyFill="1" applyBorder="1" applyAlignment="1">
      <alignment horizontal="center" vertical="center" wrapText="1"/>
    </xf>
    <xf numFmtId="0" fontId="29" fillId="0" borderId="37" xfId="0" applyFont="1" applyFill="1" applyBorder="1" applyAlignment="1">
      <alignment horizontal="left" vertical="center" wrapText="1"/>
    </xf>
    <xf numFmtId="0" fontId="29" fillId="0" borderId="40" xfId="0" applyFont="1" applyFill="1" applyBorder="1" applyAlignment="1">
      <alignment horizontal="justify" vertical="center" wrapText="1"/>
    </xf>
    <xf numFmtId="167" fontId="29" fillId="0" borderId="55" xfId="0" applyNumberFormat="1" applyFont="1" applyFill="1" applyBorder="1" applyAlignment="1">
      <alignment horizontal="right" vertical="center"/>
    </xf>
    <xf numFmtId="2" fontId="29" fillId="0" borderId="1" xfId="0" applyNumberFormat="1" applyFont="1" applyFill="1" applyBorder="1" applyAlignment="1">
      <alignment horizontal="center" vertical="center" wrapText="1"/>
    </xf>
    <xf numFmtId="3" fontId="30" fillId="0" borderId="3" xfId="0" applyNumberFormat="1" applyFont="1" applyFill="1" applyBorder="1" applyAlignment="1">
      <alignment horizontal="center" vertical="center" wrapText="1"/>
    </xf>
    <xf numFmtId="167" fontId="29" fillId="0" borderId="56" xfId="0" applyNumberFormat="1" applyFont="1" applyFill="1" applyBorder="1" applyAlignment="1">
      <alignment horizontal="right" vertical="center"/>
    </xf>
    <xf numFmtId="0" fontId="29" fillId="0" borderId="27" xfId="0" applyFont="1" applyFill="1" applyBorder="1" applyAlignment="1">
      <alignment horizontal="left" vertical="center" wrapText="1"/>
    </xf>
    <xf numFmtId="0" fontId="30" fillId="0" borderId="37" xfId="0" applyFont="1" applyFill="1" applyBorder="1" applyAlignment="1">
      <alignment horizontal="justify" vertical="center" wrapText="1"/>
    </xf>
    <xf numFmtId="0" fontId="30" fillId="0" borderId="9" xfId="0" applyFont="1" applyFill="1" applyBorder="1" applyAlignment="1">
      <alignment horizontal="center" vertical="center" wrapText="1"/>
    </xf>
    <xf numFmtId="0" fontId="30" fillId="0" borderId="4" xfId="0" applyFont="1" applyFill="1" applyBorder="1" applyAlignment="1">
      <alignment horizontal="justify" vertical="center" wrapText="1"/>
    </xf>
    <xf numFmtId="3" fontId="29" fillId="0" borderId="4" xfId="0" applyNumberFormat="1" applyFont="1" applyFill="1" applyBorder="1" applyAlignment="1">
      <alignment horizontal="right" vertical="center"/>
    </xf>
    <xf numFmtId="3" fontId="29" fillId="0" borderId="55" xfId="0" applyNumberFormat="1" applyFont="1" applyFill="1" applyBorder="1" applyAlignment="1">
      <alignment horizontal="right" vertical="center"/>
    </xf>
    <xf numFmtId="0" fontId="29" fillId="0" borderId="4" xfId="0" applyFont="1" applyFill="1" applyBorder="1" applyAlignment="1">
      <alignment horizontal="justify" vertical="center" wrapText="1"/>
    </xf>
    <xf numFmtId="0" fontId="30" fillId="0" borderId="56"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29" fillId="0" borderId="4" xfId="0" applyFont="1" applyFill="1" applyBorder="1" applyAlignment="1">
      <alignment horizontal="left" vertical="center" wrapText="1"/>
    </xf>
    <xf numFmtId="3" fontId="29" fillId="0" borderId="1" xfId="0" applyNumberFormat="1" applyFont="1" applyFill="1" applyBorder="1" applyAlignment="1">
      <alignment horizontal="right" vertical="center" wrapText="1"/>
    </xf>
    <xf numFmtId="0" fontId="29" fillId="0" borderId="37" xfId="0" applyFont="1" applyFill="1" applyBorder="1" applyAlignment="1">
      <alignment horizontal="center" vertical="center" wrapText="1"/>
    </xf>
    <xf numFmtId="0" fontId="29" fillId="0" borderId="1" xfId="0" applyFont="1" applyFill="1" applyBorder="1" applyAlignment="1">
      <alignment horizontal="right" vertical="center" wrapText="1"/>
    </xf>
    <xf numFmtId="0" fontId="29" fillId="0" borderId="37" xfId="0" applyFont="1" applyFill="1" applyBorder="1" applyAlignment="1">
      <alignment vertical="center" wrapText="1"/>
    </xf>
    <xf numFmtId="0" fontId="30" fillId="0" borderId="33" xfId="0" applyFont="1" applyFill="1" applyBorder="1" applyAlignment="1">
      <alignment horizontal="justify" vertical="center" wrapText="1"/>
    </xf>
    <xf numFmtId="0" fontId="30" fillId="0" borderId="34" xfId="0" applyFont="1" applyFill="1" applyBorder="1" applyAlignment="1">
      <alignment horizontal="justify" vertical="center" wrapText="1"/>
    </xf>
    <xf numFmtId="0" fontId="30" fillId="0" borderId="4" xfId="0" applyFont="1" applyFill="1" applyBorder="1" applyAlignment="1">
      <alignment horizontal="left" vertical="center" wrapText="1"/>
    </xf>
    <xf numFmtId="0" fontId="30" fillId="0" borderId="33" xfId="0" applyFont="1" applyFill="1" applyBorder="1" applyAlignment="1">
      <alignment horizontal="left" vertical="center" wrapText="1"/>
    </xf>
    <xf numFmtId="0" fontId="31" fillId="0" borderId="4" xfId="0" applyFont="1" applyFill="1" applyBorder="1" applyAlignment="1">
      <alignment horizontal="justify" vertical="center" wrapText="1"/>
    </xf>
    <xf numFmtId="0" fontId="30" fillId="0" borderId="35" xfId="0" applyFont="1" applyFill="1" applyBorder="1" applyAlignment="1">
      <alignment horizontal="center" vertical="center" wrapText="1"/>
    </xf>
    <xf numFmtId="0" fontId="30" fillId="0" borderId="54" xfId="0" applyFont="1" applyFill="1" applyBorder="1" applyAlignment="1">
      <alignment horizontal="justify" vertical="center" wrapText="1"/>
    </xf>
    <xf numFmtId="0" fontId="30" fillId="0" borderId="55" xfId="0" applyFont="1" applyFill="1" applyBorder="1" applyAlignment="1">
      <alignment horizontal="justify" vertical="center" wrapText="1"/>
    </xf>
    <xf numFmtId="0" fontId="30" fillId="0" borderId="56" xfId="0" applyFont="1" applyFill="1" applyBorder="1" applyAlignment="1">
      <alignment horizontal="justify" vertical="center" wrapText="1"/>
    </xf>
    <xf numFmtId="0" fontId="30" fillId="0" borderId="61" xfId="0" applyFont="1" applyFill="1" applyBorder="1" applyAlignment="1">
      <alignment horizontal="justify" vertical="center" wrapText="1"/>
    </xf>
    <xf numFmtId="0" fontId="30" fillId="0" borderId="3" xfId="1" applyFont="1" applyFill="1" applyBorder="1" applyAlignment="1">
      <alignment horizontal="center" vertical="center" wrapText="1"/>
    </xf>
    <xf numFmtId="0" fontId="31" fillId="0" borderId="36"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29" fillId="0" borderId="40" xfId="0" applyFont="1" applyFill="1" applyBorder="1" applyAlignment="1">
      <alignment vertical="center" wrapText="1"/>
    </xf>
    <xf numFmtId="0" fontId="29" fillId="0" borderId="40" xfId="0" applyFont="1" applyFill="1" applyBorder="1" applyAlignment="1">
      <alignment horizontal="left" vertical="center" wrapText="1"/>
    </xf>
    <xf numFmtId="0" fontId="31" fillId="0" borderId="37" xfId="0" applyFont="1" applyFill="1" applyBorder="1" applyAlignment="1">
      <alignment horizontal="left" vertical="top" wrapText="1"/>
    </xf>
    <xf numFmtId="167" fontId="29" fillId="0" borderId="37" xfId="0" applyNumberFormat="1" applyFont="1" applyFill="1" applyBorder="1" applyAlignment="1">
      <alignment horizontal="left" vertical="center" wrapText="1"/>
    </xf>
    <xf numFmtId="167" fontId="29" fillId="0" borderId="37" xfId="0" applyNumberFormat="1" applyFont="1" applyFill="1" applyBorder="1" applyAlignment="1">
      <alignment horizontal="left" vertical="top" wrapText="1"/>
    </xf>
    <xf numFmtId="0" fontId="30" fillId="0" borderId="21" xfId="0" applyFont="1" applyFill="1" applyBorder="1" applyAlignment="1">
      <alignment horizontal="left" vertical="center" wrapText="1"/>
    </xf>
    <xf numFmtId="0" fontId="29" fillId="0" borderId="29" xfId="0" applyFont="1" applyFill="1" applyBorder="1" applyAlignment="1">
      <alignment horizontal="left" vertical="center" wrapText="1"/>
    </xf>
    <xf numFmtId="167" fontId="29" fillId="0" borderId="44" xfId="0" applyNumberFormat="1" applyFont="1" applyFill="1" applyBorder="1" applyAlignment="1">
      <alignment horizontal="left" vertical="top" wrapText="1"/>
    </xf>
    <xf numFmtId="167" fontId="29" fillId="0" borderId="4" xfId="0" applyNumberFormat="1" applyFont="1" applyFill="1" applyBorder="1" applyAlignment="1">
      <alignment horizontal="left" vertical="center" wrapText="1"/>
    </xf>
    <xf numFmtId="0" fontId="29" fillId="0" borderId="34" xfId="0" applyFont="1" applyFill="1" applyBorder="1" applyAlignment="1">
      <alignment horizontal="left" vertical="center" wrapText="1"/>
    </xf>
    <xf numFmtId="0" fontId="29" fillId="0" borderId="50" xfId="0" applyFont="1" applyFill="1" applyBorder="1" applyAlignment="1">
      <alignment horizontal="left" vertical="center" wrapText="1"/>
    </xf>
    <xf numFmtId="0" fontId="31" fillId="0" borderId="45" xfId="0" applyFont="1" applyFill="1" applyBorder="1" applyAlignment="1">
      <alignment horizontal="center" vertical="center" wrapText="1"/>
    </xf>
    <xf numFmtId="3" fontId="31" fillId="0" borderId="9" xfId="0" applyNumberFormat="1" applyFont="1" applyFill="1" applyBorder="1" applyAlignment="1">
      <alignment horizontal="center" vertical="center" wrapText="1"/>
    </xf>
    <xf numFmtId="172" fontId="31" fillId="0" borderId="9" xfId="0" applyNumberFormat="1" applyFont="1" applyFill="1" applyBorder="1" applyAlignment="1">
      <alignment horizontal="center" vertical="center" wrapText="1"/>
    </xf>
    <xf numFmtId="4" fontId="31" fillId="0" borderId="9" xfId="0" applyNumberFormat="1" applyFont="1" applyFill="1" applyBorder="1" applyAlignment="1">
      <alignment horizontal="center" vertical="center" wrapText="1"/>
    </xf>
    <xf numFmtId="0" fontId="30" fillId="0" borderId="52" xfId="0" applyFont="1" applyFill="1" applyBorder="1" applyAlignment="1">
      <alignment horizontal="center" vertical="center" wrapText="1"/>
    </xf>
    <xf numFmtId="3" fontId="29" fillId="0" borderId="9" xfId="0" applyNumberFormat="1" applyFont="1" applyFill="1" applyBorder="1" applyAlignment="1">
      <alignment horizontal="center" vertical="center" wrapText="1"/>
    </xf>
    <xf numFmtId="0" fontId="30" fillId="0" borderId="9" xfId="1" applyFont="1" applyFill="1" applyBorder="1" applyAlignment="1">
      <alignment horizontal="center" vertical="center" wrapText="1"/>
    </xf>
    <xf numFmtId="0" fontId="30" fillId="0" borderId="9" xfId="0" applyFont="1" applyFill="1" applyBorder="1" applyAlignment="1">
      <alignment horizontal="center" vertical="center"/>
    </xf>
    <xf numFmtId="171" fontId="30" fillId="0" borderId="9" xfId="0" applyNumberFormat="1" applyFont="1" applyFill="1" applyBorder="1" applyAlignment="1">
      <alignment horizontal="center" vertical="center"/>
    </xf>
    <xf numFmtId="171" fontId="30" fillId="0" borderId="9" xfId="0" applyNumberFormat="1" applyFont="1" applyFill="1" applyBorder="1" applyAlignment="1">
      <alignment horizontal="center" vertical="center" wrapText="1"/>
    </xf>
    <xf numFmtId="4" fontId="30" fillId="0" borderId="9" xfId="0" applyNumberFormat="1" applyFont="1" applyFill="1" applyBorder="1" applyAlignment="1">
      <alignment horizontal="center" vertical="center" wrapText="1"/>
    </xf>
    <xf numFmtId="9" fontId="30" fillId="0" borderId="9" xfId="9" applyFont="1" applyFill="1" applyBorder="1" applyAlignment="1">
      <alignment horizontal="center" vertical="center"/>
    </xf>
    <xf numFmtId="9" fontId="30" fillId="0" borderId="9" xfId="0" applyNumberFormat="1" applyFont="1" applyFill="1" applyBorder="1" applyAlignment="1">
      <alignment horizontal="center" vertical="center"/>
    </xf>
    <xf numFmtId="10" fontId="30" fillId="0" borderId="25" xfId="1" applyNumberFormat="1" applyFont="1" applyFill="1" applyBorder="1" applyAlignment="1">
      <alignment horizontal="center" vertical="center" wrapText="1"/>
    </xf>
    <xf numFmtId="0" fontId="29" fillId="0" borderId="35" xfId="0" applyFont="1" applyFill="1" applyBorder="1" applyAlignment="1">
      <alignment horizontal="center" vertical="center" wrapText="1"/>
    </xf>
    <xf numFmtId="0" fontId="30" fillId="0" borderId="4" xfId="0" applyFont="1" applyFill="1" applyBorder="1" applyAlignment="1">
      <alignment vertical="top" wrapText="1"/>
    </xf>
    <xf numFmtId="0" fontId="29" fillId="0" borderId="34" xfId="0" applyFont="1" applyFill="1" applyBorder="1" applyAlignment="1">
      <alignment horizontal="justify" vertical="center" wrapText="1"/>
    </xf>
    <xf numFmtId="0" fontId="29" fillId="0" borderId="4" xfId="0" applyFont="1" applyFill="1" applyBorder="1" applyAlignment="1">
      <alignment horizontal="left" vertical="center" wrapText="1"/>
    </xf>
    <xf numFmtId="0" fontId="29" fillId="0" borderId="4" xfId="0" applyFont="1" applyFill="1" applyBorder="1" applyAlignment="1">
      <alignment vertical="center" wrapText="1"/>
    </xf>
    <xf numFmtId="0" fontId="29" fillId="0" borderId="4" xfId="0" applyFont="1" applyFill="1" applyBorder="1" applyAlignment="1">
      <alignment horizontal="justify" vertical="center"/>
    </xf>
    <xf numFmtId="0" fontId="30" fillId="0" borderId="33" xfId="0" applyFont="1" applyFill="1" applyBorder="1" applyAlignment="1">
      <alignment vertical="center" wrapText="1"/>
    </xf>
    <xf numFmtId="0" fontId="32" fillId="0" borderId="51" xfId="0" applyFont="1" applyFill="1" applyBorder="1" applyAlignment="1">
      <alignment horizontal="center" vertical="center" wrapText="1"/>
    </xf>
    <xf numFmtId="0" fontId="30" fillId="0" borderId="0" xfId="0" applyFont="1" applyFill="1" applyBorder="1" applyAlignment="1">
      <alignment vertical="top" wrapText="1"/>
    </xf>
    <xf numFmtId="0" fontId="29" fillId="0" borderId="0" xfId="0" applyFont="1" applyFill="1" applyBorder="1" applyAlignment="1">
      <alignment horizontal="left" vertical="center" wrapText="1"/>
    </xf>
    <xf numFmtId="0" fontId="29" fillId="0" borderId="50" xfId="0" applyFont="1" applyFill="1" applyBorder="1" applyAlignment="1">
      <alignment horizontal="justify" vertical="center" wrapText="1"/>
    </xf>
    <xf numFmtId="3" fontId="29" fillId="0" borderId="18" xfId="0" applyNumberFormat="1" applyFont="1" applyFill="1" applyBorder="1" applyAlignment="1">
      <alignment horizontal="right" vertical="center" wrapText="1"/>
    </xf>
    <xf numFmtId="0" fontId="29" fillId="0" borderId="38"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2" borderId="0" xfId="0" applyFont="1" applyFill="1" applyAlignment="1">
      <alignment horizontal="right"/>
    </xf>
    <xf numFmtId="2" fontId="30" fillId="0" borderId="1" xfId="0" applyNumberFormat="1" applyFont="1" applyFill="1" applyBorder="1" applyAlignment="1">
      <alignment horizontal="center" vertical="center" wrapText="1"/>
    </xf>
    <xf numFmtId="172" fontId="30" fillId="0" borderId="3" xfId="0" applyNumberFormat="1" applyFont="1" applyFill="1" applyBorder="1" applyAlignment="1">
      <alignment horizontal="center" vertical="center" wrapText="1"/>
    </xf>
    <xf numFmtId="172" fontId="30" fillId="0" borderId="1" xfId="0" applyNumberFormat="1" applyFont="1" applyFill="1" applyBorder="1" applyAlignment="1">
      <alignment horizontal="center" vertical="center" wrapText="1"/>
    </xf>
    <xf numFmtId="0" fontId="29" fillId="0" borderId="9" xfId="0" applyFont="1" applyFill="1" applyBorder="1" applyAlignment="1">
      <alignment horizontal="justify" vertical="center" wrapText="1"/>
    </xf>
    <xf numFmtId="0" fontId="29" fillId="0" borderId="29" xfId="0" applyFont="1" applyFill="1" applyBorder="1" applyAlignment="1">
      <alignment vertical="center" wrapText="1"/>
    </xf>
    <xf numFmtId="3" fontId="29" fillId="0" borderId="25" xfId="0" applyNumberFormat="1" applyFont="1" applyFill="1" applyBorder="1" applyAlignment="1">
      <alignment horizontal="right" vertical="center" wrapText="1"/>
    </xf>
    <xf numFmtId="3" fontId="29" fillId="0" borderId="9" xfId="0" applyNumberFormat="1" applyFont="1" applyFill="1" applyBorder="1" applyAlignment="1">
      <alignment horizontal="right" vertical="center" wrapText="1"/>
    </xf>
    <xf numFmtId="0" fontId="32" fillId="0" borderId="2" xfId="0" applyFont="1" applyFill="1" applyBorder="1" applyAlignment="1">
      <alignment horizontal="center" vertical="center" wrapText="1"/>
    </xf>
    <xf numFmtId="3" fontId="29" fillId="0" borderId="5" xfId="0" applyNumberFormat="1" applyFont="1" applyFill="1" applyBorder="1" applyAlignment="1">
      <alignment horizontal="right" vertical="center" wrapText="1"/>
    </xf>
    <xf numFmtId="0" fontId="39" fillId="0" borderId="0" xfId="0" applyFont="1" applyFill="1"/>
    <xf numFmtId="2" fontId="30" fillId="0" borderId="25" xfId="0" applyNumberFormat="1" applyFont="1" applyFill="1" applyBorder="1" applyAlignment="1">
      <alignment horizontal="center" vertical="center" wrapText="1"/>
    </xf>
    <xf numFmtId="172" fontId="30" fillId="0" borderId="9" xfId="0" applyNumberFormat="1" applyFont="1" applyFill="1" applyBorder="1" applyAlignment="1">
      <alignment horizontal="center" vertical="center" wrapText="1"/>
    </xf>
    <xf numFmtId="2" fontId="29" fillId="0" borderId="9" xfId="0" applyNumberFormat="1" applyFont="1" applyFill="1" applyBorder="1" applyAlignment="1">
      <alignment horizontal="center" vertical="center" wrapText="1"/>
    </xf>
    <xf numFmtId="0" fontId="29" fillId="0" borderId="30" xfId="0" applyFont="1" applyFill="1" applyBorder="1" applyAlignment="1">
      <alignment vertical="center" wrapText="1"/>
    </xf>
    <xf numFmtId="0" fontId="30" fillId="0" borderId="21" xfId="0" applyFont="1" applyFill="1" applyBorder="1" applyAlignment="1">
      <alignment vertical="center" wrapText="1"/>
    </xf>
    <xf numFmtId="0" fontId="29" fillId="0" borderId="37" xfId="0" applyFont="1" applyFill="1" applyBorder="1" applyAlignment="1">
      <alignment vertical="top" wrapText="1"/>
    </xf>
    <xf numFmtId="0" fontId="29" fillId="0" borderId="1" xfId="0" applyFont="1" applyFill="1" applyBorder="1" applyAlignment="1">
      <alignment vertical="top" wrapText="1"/>
    </xf>
    <xf numFmtId="0" fontId="29" fillId="0" borderId="37" xfId="0" applyFont="1" applyFill="1" applyBorder="1" applyAlignment="1">
      <alignment horizontal="justify" vertical="top"/>
    </xf>
    <xf numFmtId="0" fontId="29" fillId="0" borderId="1" xfId="0" applyFont="1" applyFill="1" applyBorder="1" applyAlignment="1">
      <alignment horizontal="justify" vertical="top"/>
    </xf>
    <xf numFmtId="0" fontId="30" fillId="0" borderId="4" xfId="0" applyFont="1" applyFill="1" applyBorder="1" applyAlignment="1">
      <alignment vertical="center" wrapText="1"/>
    </xf>
    <xf numFmtId="0" fontId="30" fillId="0" borderId="13" xfId="0" applyFont="1" applyFill="1" applyBorder="1" applyAlignment="1">
      <alignment vertical="center" wrapText="1"/>
    </xf>
    <xf numFmtId="9" fontId="29" fillId="0" borderId="1" xfId="0" applyNumberFormat="1" applyFont="1" applyFill="1" applyBorder="1" applyAlignment="1">
      <alignment horizontal="center" vertical="center" wrapText="1"/>
    </xf>
    <xf numFmtId="9" fontId="29" fillId="0" borderId="9" xfId="0" applyNumberFormat="1" applyFont="1" applyFill="1" applyBorder="1" applyAlignment="1">
      <alignment horizontal="center" vertical="center" wrapText="1"/>
    </xf>
    <xf numFmtId="0" fontId="12" fillId="0" borderId="8" xfId="0" applyFont="1" applyFill="1" applyBorder="1" applyAlignment="1">
      <alignment vertical="center" wrapText="1"/>
    </xf>
    <xf numFmtId="0" fontId="12" fillId="0" borderId="9" xfId="0" applyFont="1" applyFill="1" applyBorder="1" applyAlignment="1">
      <alignment horizontal="center" vertical="center"/>
    </xf>
    <xf numFmtId="172" fontId="6" fillId="0" borderId="2" xfId="0" applyNumberFormat="1" applyFont="1" applyFill="1" applyBorder="1" applyAlignment="1">
      <alignment horizontal="center" vertical="center" wrapText="1"/>
    </xf>
    <xf numFmtId="171" fontId="38" fillId="0" borderId="2" xfId="0" applyNumberFormat="1" applyFont="1" applyFill="1" applyBorder="1" applyAlignment="1">
      <alignment horizontal="center" vertical="center" wrapText="1"/>
    </xf>
    <xf numFmtId="171" fontId="38" fillId="0" borderId="9" xfId="0" applyNumberFormat="1" applyFont="1" applyFill="1" applyBorder="1" applyAlignment="1">
      <alignment horizontal="center" vertical="center" wrapText="1"/>
    </xf>
    <xf numFmtId="0" fontId="7" fillId="0" borderId="44" xfId="0" applyFont="1" applyFill="1" applyBorder="1" applyAlignment="1">
      <alignment horizontal="justify" vertical="center" wrapText="1"/>
    </xf>
    <xf numFmtId="0" fontId="7" fillId="0" borderId="33" xfId="0" applyFont="1" applyFill="1" applyBorder="1" applyAlignment="1">
      <alignment horizontal="justify" vertical="center" wrapText="1"/>
    </xf>
    <xf numFmtId="0" fontId="38" fillId="0" borderId="27" xfId="0" applyFont="1" applyFill="1" applyBorder="1" applyAlignment="1">
      <alignment horizontal="left" vertical="center" wrapText="1"/>
    </xf>
    <xf numFmtId="2" fontId="32" fillId="0" borderId="1" xfId="0"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0" fontId="29" fillId="0" borderId="37" xfId="0" applyFont="1" applyFill="1" applyBorder="1" applyAlignment="1">
      <alignment horizontal="justify" wrapText="1"/>
    </xf>
    <xf numFmtId="9" fontId="32" fillId="0" borderId="1" xfId="0" applyNumberFormat="1" applyFont="1" applyFill="1" applyBorder="1" applyAlignment="1">
      <alignment horizontal="center" vertical="center" wrapText="1"/>
    </xf>
    <xf numFmtId="2" fontId="32" fillId="0" borderId="9" xfId="0" applyNumberFormat="1" applyFont="1" applyFill="1" applyBorder="1" applyAlignment="1">
      <alignment horizontal="center" vertical="center" wrapText="1"/>
    </xf>
    <xf numFmtId="1" fontId="32" fillId="0" borderId="9" xfId="0" applyNumberFormat="1" applyFont="1" applyFill="1" applyBorder="1" applyAlignment="1">
      <alignment horizontal="center" vertical="center" wrapText="1"/>
    </xf>
    <xf numFmtId="9" fontId="32" fillId="0" borderId="9" xfId="0" applyNumberFormat="1" applyFont="1" applyFill="1" applyBorder="1" applyAlignment="1">
      <alignment horizontal="center" vertical="center" wrapText="1"/>
    </xf>
    <xf numFmtId="0" fontId="29" fillId="0" borderId="21" xfId="0" applyFont="1" applyFill="1" applyBorder="1" applyAlignment="1">
      <alignment horizontal="justify" vertical="center" wrapText="1"/>
    </xf>
    <xf numFmtId="3" fontId="29" fillId="0" borderId="35" xfId="0" applyNumberFormat="1" applyFont="1" applyFill="1" applyBorder="1" applyAlignment="1">
      <alignment horizontal="right" vertical="center" wrapText="1"/>
    </xf>
    <xf numFmtId="3" fontId="29" fillId="0" borderId="55" xfId="0" applyNumberFormat="1" applyFont="1" applyFill="1" applyBorder="1" applyAlignment="1">
      <alignment horizontal="right" vertical="center" wrapText="1"/>
    </xf>
    <xf numFmtId="164" fontId="29" fillId="0" borderId="34" xfId="0" applyNumberFormat="1" applyFont="1" applyFill="1" applyBorder="1" applyAlignment="1">
      <alignment horizontal="right" vertical="center"/>
    </xf>
    <xf numFmtId="164" fontId="29" fillId="0" borderId="5" xfId="0" applyNumberFormat="1" applyFont="1" applyFill="1" applyBorder="1" applyAlignment="1">
      <alignment horizontal="right" vertical="center"/>
    </xf>
    <xf numFmtId="164" fontId="29" fillId="0" borderId="1" xfId="0" applyNumberFormat="1" applyFont="1" applyFill="1" applyBorder="1" applyAlignment="1">
      <alignment horizontal="right" vertical="center"/>
    </xf>
    <xf numFmtId="164" fontId="29" fillId="0" borderId="45" xfId="0" applyNumberFormat="1" applyFont="1" applyFill="1" applyBorder="1" applyAlignment="1">
      <alignment horizontal="right" vertical="center"/>
    </xf>
    <xf numFmtId="164" fontId="29" fillId="0" borderId="54" xfId="0" applyNumberFormat="1" applyFont="1" applyFill="1" applyBorder="1" applyAlignment="1">
      <alignment horizontal="right" vertical="center"/>
    </xf>
    <xf numFmtId="164" fontId="29" fillId="0" borderId="9" xfId="0" applyNumberFormat="1" applyFont="1" applyFill="1" applyBorder="1" applyAlignment="1">
      <alignment horizontal="right" vertical="center"/>
    </xf>
    <xf numFmtId="164" fontId="29" fillId="0" borderId="3" xfId="0" applyNumberFormat="1" applyFont="1" applyFill="1" applyBorder="1" applyAlignment="1">
      <alignment horizontal="right" vertical="center"/>
    </xf>
    <xf numFmtId="164" fontId="29" fillId="0" borderId="2" xfId="0" applyNumberFormat="1" applyFont="1" applyFill="1" applyBorder="1" applyAlignment="1">
      <alignment horizontal="right" vertical="center"/>
    </xf>
    <xf numFmtId="164" fontId="29" fillId="0" borderId="24" xfId="0" applyNumberFormat="1" applyFont="1" applyFill="1" applyBorder="1" applyAlignment="1">
      <alignment horizontal="right" vertical="center"/>
    </xf>
    <xf numFmtId="164" fontId="29" fillId="0" borderId="35" xfId="0" applyNumberFormat="1" applyFont="1" applyFill="1" applyBorder="1" applyAlignment="1">
      <alignment horizontal="right" vertical="center"/>
    </xf>
    <xf numFmtId="164" fontId="29" fillId="0" borderId="25" xfId="0" applyNumberFormat="1" applyFont="1" applyFill="1" applyBorder="1" applyAlignment="1">
      <alignment horizontal="right" vertical="center"/>
    </xf>
    <xf numFmtId="164" fontId="29" fillId="0" borderId="52" xfId="0" applyNumberFormat="1" applyFont="1" applyFill="1" applyBorder="1" applyAlignment="1">
      <alignment horizontal="right" vertical="center"/>
    </xf>
    <xf numFmtId="164" fontId="29" fillId="0" borderId="27" xfId="0" applyNumberFormat="1" applyFont="1" applyFill="1" applyBorder="1" applyAlignment="1">
      <alignment horizontal="right" vertical="center"/>
    </xf>
    <xf numFmtId="164" fontId="29" fillId="0" borderId="4" xfId="0" applyNumberFormat="1" applyFont="1" applyFill="1" applyBorder="1" applyAlignment="1">
      <alignment horizontal="right" vertical="center"/>
    </xf>
    <xf numFmtId="164" fontId="30" fillId="0" borderId="1" xfId="0" applyNumberFormat="1" applyFont="1" applyFill="1" applyBorder="1" applyAlignment="1">
      <alignment horizontal="right" vertical="center"/>
    </xf>
    <xf numFmtId="164" fontId="30" fillId="0" borderId="3" xfId="0" applyNumberFormat="1" applyFont="1" applyFill="1" applyBorder="1" applyAlignment="1">
      <alignment horizontal="right" vertical="center"/>
    </xf>
    <xf numFmtId="164" fontId="30" fillId="0" borderId="2" xfId="0" applyNumberFormat="1" applyFont="1" applyFill="1" applyBorder="1" applyAlignment="1">
      <alignment horizontal="right" vertical="center"/>
    </xf>
    <xf numFmtId="164" fontId="30" fillId="0" borderId="5" xfId="0" applyNumberFormat="1" applyFont="1" applyFill="1" applyBorder="1" applyAlignment="1">
      <alignment horizontal="right" vertical="center"/>
    </xf>
    <xf numFmtId="164" fontId="29" fillId="0" borderId="33" xfId="0" applyNumberFormat="1" applyFont="1" applyFill="1" applyBorder="1" applyAlignment="1">
      <alignment horizontal="right" vertical="center"/>
    </xf>
    <xf numFmtId="164" fontId="29" fillId="0" borderId="23" xfId="0" applyNumberFormat="1" applyFont="1" applyFill="1" applyBorder="1" applyAlignment="1">
      <alignment horizontal="right" vertical="center"/>
    </xf>
    <xf numFmtId="0" fontId="29" fillId="0" borderId="1" xfId="0" applyFont="1" applyFill="1" applyBorder="1" applyAlignment="1">
      <alignment horizontal="right"/>
    </xf>
    <xf numFmtId="0" fontId="29" fillId="0" borderId="0" xfId="0" applyFont="1" applyFill="1" applyAlignment="1">
      <alignment horizontal="right"/>
    </xf>
    <xf numFmtId="164" fontId="29" fillId="0" borderId="1" xfId="0" applyNumberFormat="1" applyFont="1" applyFill="1" applyBorder="1" applyAlignment="1">
      <alignment horizontal="right" vertical="center"/>
    </xf>
    <xf numFmtId="0" fontId="29" fillId="0" borderId="2"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30" fillId="0" borderId="27" xfId="0" applyFont="1" applyFill="1" applyBorder="1" applyAlignment="1">
      <alignment horizontal="justify" vertical="center" wrapText="1"/>
    </xf>
    <xf numFmtId="0" fontId="30" fillId="0" borderId="2" xfId="0" applyFont="1" applyFill="1" applyBorder="1" applyAlignment="1">
      <alignment horizontal="justify" vertical="center" wrapText="1"/>
    </xf>
    <xf numFmtId="0" fontId="32" fillId="0" borderId="2" xfId="0" applyFont="1" applyFill="1" applyBorder="1" applyAlignment="1">
      <alignment horizontal="justify" vertical="center" wrapText="1"/>
    </xf>
    <xf numFmtId="3" fontId="32" fillId="0" borderId="2" xfId="0" applyNumberFormat="1" applyFont="1" applyFill="1" applyBorder="1" applyAlignment="1">
      <alignment horizontal="center" vertical="center" wrapText="1"/>
    </xf>
    <xf numFmtId="0" fontId="29" fillId="0" borderId="45" xfId="0" applyFont="1" applyFill="1" applyBorder="1" applyAlignment="1">
      <alignment horizontal="center" vertical="center"/>
    </xf>
    <xf numFmtId="41" fontId="30" fillId="0" borderId="3" xfId="3" applyFont="1" applyFill="1" applyBorder="1" applyAlignment="1">
      <alignment horizontal="center" vertical="center" wrapText="1"/>
    </xf>
    <xf numFmtId="41" fontId="30" fillId="0" borderId="25" xfId="3" applyFont="1" applyFill="1" applyBorder="1" applyAlignment="1">
      <alignment horizontal="center" vertical="center" wrapText="1"/>
    </xf>
    <xf numFmtId="2" fontId="30" fillId="0" borderId="9" xfId="0" applyNumberFormat="1" applyFont="1" applyFill="1" applyBorder="1" applyAlignment="1">
      <alignment horizontal="center" vertical="center" wrapText="1"/>
    </xf>
    <xf numFmtId="3" fontId="30" fillId="0" borderId="5" xfId="0" applyNumberFormat="1" applyFont="1" applyFill="1" applyBorder="1" applyAlignment="1">
      <alignment horizontal="center" vertical="center" wrapText="1"/>
    </xf>
    <xf numFmtId="3" fontId="30" fillId="0" borderId="35" xfId="0" applyNumberFormat="1" applyFont="1" applyFill="1" applyBorder="1" applyAlignment="1">
      <alignment horizontal="center" vertical="center" wrapText="1"/>
    </xf>
    <xf numFmtId="0" fontId="29" fillId="0" borderId="3" xfId="0" applyFont="1" applyFill="1" applyBorder="1" applyAlignment="1">
      <alignment horizontal="center" vertical="center" wrapText="1"/>
    </xf>
    <xf numFmtId="171" fontId="29" fillId="0" borderId="3" xfId="0" applyNumberFormat="1" applyFont="1" applyFill="1" applyBorder="1" applyAlignment="1">
      <alignment horizontal="center" vertical="center" wrapText="1"/>
    </xf>
    <xf numFmtId="0" fontId="29" fillId="0" borderId="25" xfId="0" applyFont="1" applyFill="1" applyBorder="1" applyAlignment="1">
      <alignment horizontal="center" vertical="center" wrapText="1"/>
    </xf>
    <xf numFmtId="0" fontId="31" fillId="0" borderId="9" xfId="0" applyFont="1" applyFill="1" applyBorder="1" applyAlignment="1">
      <alignment horizontal="center" vertical="center"/>
    </xf>
    <xf numFmtId="171" fontId="29" fillId="0" borderId="1" xfId="0" applyNumberFormat="1" applyFont="1" applyFill="1" applyBorder="1" applyAlignment="1">
      <alignment horizontal="center" vertical="center" wrapText="1"/>
    </xf>
    <xf numFmtId="4" fontId="31" fillId="0" borderId="9" xfId="0" applyNumberFormat="1" applyFont="1" applyFill="1" applyBorder="1" applyAlignment="1">
      <alignment horizontal="center" vertical="center"/>
    </xf>
    <xf numFmtId="3" fontId="31" fillId="0" borderId="1" xfId="0" applyNumberFormat="1" applyFont="1" applyFill="1" applyBorder="1" applyAlignment="1">
      <alignment horizontal="center" vertical="center"/>
    </xf>
    <xf numFmtId="3" fontId="31" fillId="0" borderId="9" xfId="0" applyNumberFormat="1" applyFont="1" applyFill="1" applyBorder="1" applyAlignment="1">
      <alignment horizontal="center" vertical="center"/>
    </xf>
    <xf numFmtId="4" fontId="29" fillId="0" borderId="4" xfId="0" applyNumberFormat="1" applyFont="1" applyFill="1" applyBorder="1" applyAlignment="1">
      <alignment horizontal="right" vertical="center"/>
    </xf>
    <xf numFmtId="4" fontId="29" fillId="0" borderId="1" xfId="0" applyNumberFormat="1" applyFont="1" applyFill="1" applyBorder="1" applyAlignment="1">
      <alignment horizontal="right" vertical="center"/>
    </xf>
    <xf numFmtId="4" fontId="29" fillId="0" borderId="45" xfId="0" applyNumberFormat="1" applyFont="1" applyFill="1" applyBorder="1" applyAlignment="1">
      <alignment horizontal="right" vertical="center"/>
    </xf>
    <xf numFmtId="4" fontId="29" fillId="0" borderId="9" xfId="0" applyNumberFormat="1" applyFont="1" applyFill="1" applyBorder="1" applyAlignment="1">
      <alignment horizontal="right" vertical="center"/>
    </xf>
    <xf numFmtId="4" fontId="29" fillId="0" borderId="0" xfId="0" applyNumberFormat="1" applyFont="1" applyFill="1" applyAlignment="1">
      <alignment horizontal="right"/>
    </xf>
    <xf numFmtId="4" fontId="30" fillId="0" borderId="1" xfId="8" applyNumberFormat="1" applyFont="1" applyFill="1" applyBorder="1" applyAlignment="1">
      <alignment horizontal="right" vertical="center"/>
    </xf>
    <xf numFmtId="4" fontId="30" fillId="0" borderId="1" xfId="0" applyNumberFormat="1" applyFont="1" applyFill="1" applyBorder="1" applyAlignment="1">
      <alignment horizontal="right" vertical="center"/>
    </xf>
    <xf numFmtId="4" fontId="30" fillId="0" borderId="1" xfId="0" applyNumberFormat="1" applyFont="1" applyFill="1" applyBorder="1" applyAlignment="1">
      <alignment horizontal="right" vertical="center" wrapText="1"/>
    </xf>
    <xf numFmtId="4" fontId="30" fillId="0" borderId="3" xfId="0" applyNumberFormat="1" applyFont="1" applyFill="1" applyBorder="1" applyAlignment="1">
      <alignment horizontal="right" vertical="center"/>
    </xf>
    <xf numFmtId="4" fontId="30" fillId="0" borderId="3" xfId="0" applyNumberFormat="1" applyFont="1" applyFill="1" applyBorder="1" applyAlignment="1">
      <alignment horizontal="right" vertical="center" wrapText="1"/>
    </xf>
    <xf numFmtId="4" fontId="29" fillId="0" borderId="37" xfId="0" applyNumberFormat="1" applyFont="1" applyFill="1" applyBorder="1" applyAlignment="1">
      <alignment horizontal="right" vertical="center"/>
    </xf>
    <xf numFmtId="4" fontId="29" fillId="0" borderId="7" xfId="0" applyNumberFormat="1" applyFont="1" applyFill="1" applyBorder="1" applyAlignment="1">
      <alignment horizontal="right" vertical="center"/>
    </xf>
    <xf numFmtId="4" fontId="29" fillId="0" borderId="56" xfId="0" applyNumberFormat="1" applyFont="1" applyFill="1" applyBorder="1" applyAlignment="1">
      <alignment horizontal="right" vertical="center"/>
    </xf>
    <xf numFmtId="4" fontId="29" fillId="0" borderId="9" xfId="0" applyNumberFormat="1" applyFont="1" applyFill="1" applyBorder="1" applyAlignment="1">
      <alignment horizontal="right" vertical="center"/>
    </xf>
    <xf numFmtId="4" fontId="29" fillId="0" borderId="38" xfId="0" applyNumberFormat="1" applyFont="1" applyFill="1" applyBorder="1" applyAlignment="1">
      <alignment horizontal="right" vertical="center"/>
    </xf>
    <xf numFmtId="4" fontId="29" fillId="0" borderId="18" xfId="0" applyNumberFormat="1" applyFont="1" applyFill="1" applyBorder="1" applyAlignment="1">
      <alignment horizontal="right" vertical="center"/>
    </xf>
    <xf numFmtId="4" fontId="29" fillId="0" borderId="19" xfId="0" applyNumberFormat="1" applyFont="1" applyFill="1" applyBorder="1" applyAlignment="1">
      <alignment horizontal="right" vertical="center"/>
    </xf>
    <xf numFmtId="4" fontId="29" fillId="0" borderId="53" xfId="0" applyNumberFormat="1" applyFont="1" applyFill="1" applyBorder="1" applyAlignment="1">
      <alignment horizontal="right" vertical="center"/>
    </xf>
    <xf numFmtId="164" fontId="29" fillId="0" borderId="66" xfId="0" applyNumberFormat="1" applyFont="1" applyFill="1" applyBorder="1" applyAlignment="1">
      <alignment horizontal="right" vertical="center"/>
    </xf>
    <xf numFmtId="164" fontId="29" fillId="0" borderId="29" xfId="0" applyNumberFormat="1" applyFont="1" applyFill="1" applyBorder="1" applyAlignment="1">
      <alignment horizontal="right" vertical="center"/>
    </xf>
    <xf numFmtId="164" fontId="29" fillId="0" borderId="22" xfId="0" applyNumberFormat="1" applyFont="1" applyFill="1" applyBorder="1" applyAlignment="1">
      <alignment horizontal="right" vertical="center"/>
    </xf>
    <xf numFmtId="164" fontId="29" fillId="0" borderId="37" xfId="0" applyNumberFormat="1" applyFont="1" applyFill="1" applyBorder="1" applyAlignment="1">
      <alignment horizontal="right" vertical="center"/>
    </xf>
    <xf numFmtId="164" fontId="36" fillId="0" borderId="37" xfId="0" applyNumberFormat="1" applyFont="1" applyFill="1" applyBorder="1" applyAlignment="1">
      <alignment horizontal="right" vertical="center"/>
    </xf>
    <xf numFmtId="164" fontId="36" fillId="0" borderId="5" xfId="0" applyNumberFormat="1" applyFont="1" applyFill="1" applyBorder="1" applyAlignment="1">
      <alignment horizontal="right" vertical="center"/>
    </xf>
    <xf numFmtId="0" fontId="29" fillId="0" borderId="37" xfId="0" applyFont="1" applyFill="1" applyBorder="1" applyAlignment="1">
      <alignment horizontal="right"/>
    </xf>
    <xf numFmtId="164" fontId="29" fillId="0" borderId="73" xfId="0" applyNumberFormat="1" applyFont="1" applyFill="1" applyBorder="1" applyAlignment="1">
      <alignment horizontal="right" vertical="center"/>
    </xf>
    <xf numFmtId="164" fontId="29" fillId="0" borderId="74" xfId="0" applyNumberFormat="1" applyFont="1" applyFill="1" applyBorder="1" applyAlignment="1">
      <alignment horizontal="right" vertical="center"/>
    </xf>
    <xf numFmtId="3" fontId="29" fillId="0" borderId="50" xfId="0" applyNumberFormat="1" applyFont="1" applyFill="1" applyBorder="1" applyAlignment="1">
      <alignment horizontal="right" vertical="center"/>
    </xf>
    <xf numFmtId="3" fontId="29" fillId="0" borderId="18" xfId="0" applyNumberFormat="1" applyFont="1" applyFill="1" applyBorder="1" applyAlignment="1">
      <alignment horizontal="right" vertical="center"/>
    </xf>
    <xf numFmtId="3" fontId="29" fillId="0" borderId="53" xfId="0" applyNumberFormat="1" applyFont="1" applyFill="1" applyBorder="1" applyAlignment="1">
      <alignment horizontal="right" vertical="center"/>
    </xf>
    <xf numFmtId="4" fontId="29" fillId="0" borderId="23" xfId="0" applyNumberFormat="1" applyFont="1" applyFill="1" applyBorder="1" applyAlignment="1">
      <alignment horizontal="right" vertical="center"/>
    </xf>
    <xf numFmtId="4" fontId="29" fillId="0" borderId="81" xfId="0" applyNumberFormat="1" applyFont="1" applyFill="1" applyBorder="1" applyAlignment="1">
      <alignment horizontal="right" vertical="center"/>
    </xf>
    <xf numFmtId="4" fontId="29" fillId="0" borderId="66" xfId="0" applyNumberFormat="1" applyFont="1" applyFill="1" applyBorder="1" applyAlignment="1">
      <alignment horizontal="right" vertical="center"/>
    </xf>
    <xf numFmtId="4" fontId="29" fillId="0" borderId="15" xfId="0" applyNumberFormat="1" applyFont="1" applyFill="1" applyBorder="1" applyAlignment="1">
      <alignment horizontal="right" vertical="center"/>
    </xf>
    <xf numFmtId="4" fontId="29" fillId="0" borderId="5" xfId="0" applyNumberFormat="1" applyFont="1" applyFill="1" applyBorder="1" applyAlignment="1">
      <alignment horizontal="right" vertical="center"/>
    </xf>
    <xf numFmtId="4" fontId="29" fillId="0" borderId="35" xfId="0" applyNumberFormat="1" applyFont="1" applyFill="1" applyBorder="1" applyAlignment="1">
      <alignment horizontal="right" vertical="center"/>
    </xf>
    <xf numFmtId="4" fontId="29" fillId="0" borderId="29" xfId="0" applyNumberFormat="1" applyFont="1" applyFill="1" applyBorder="1" applyAlignment="1">
      <alignment horizontal="right" vertical="center"/>
    </xf>
    <xf numFmtId="4" fontId="29" fillId="0" borderId="22" xfId="0" applyNumberFormat="1" applyFont="1" applyFill="1" applyBorder="1" applyAlignment="1">
      <alignment horizontal="right" vertical="center"/>
    </xf>
    <xf numFmtId="4" fontId="30" fillId="0" borderId="5" xfId="0" applyNumberFormat="1" applyFont="1" applyFill="1" applyBorder="1" applyAlignment="1">
      <alignment horizontal="right" vertical="center"/>
    </xf>
    <xf numFmtId="4" fontId="29" fillId="0" borderId="73" xfId="0" applyNumberFormat="1" applyFont="1" applyFill="1" applyBorder="1" applyAlignment="1">
      <alignment horizontal="right" vertical="center"/>
    </xf>
    <xf numFmtId="4" fontId="29" fillId="0" borderId="77" xfId="0" applyNumberFormat="1" applyFont="1" applyFill="1" applyBorder="1" applyAlignment="1">
      <alignment horizontal="right" vertical="center"/>
    </xf>
    <xf numFmtId="4" fontId="29" fillId="0" borderId="75" xfId="0" applyNumberFormat="1" applyFont="1" applyFill="1" applyBorder="1" applyAlignment="1">
      <alignment horizontal="right" vertical="center"/>
    </xf>
    <xf numFmtId="4" fontId="29" fillId="0" borderId="74" xfId="0" applyNumberFormat="1" applyFont="1" applyFill="1" applyBorder="1" applyAlignment="1">
      <alignment horizontal="right" vertical="center"/>
    </xf>
    <xf numFmtId="4" fontId="29" fillId="0" borderId="76" xfId="0" applyNumberFormat="1" applyFont="1" applyFill="1" applyBorder="1" applyAlignment="1">
      <alignment horizontal="right" vertical="center"/>
    </xf>
    <xf numFmtId="4" fontId="30" fillId="0" borderId="74" xfId="0" applyNumberFormat="1" applyFont="1" applyFill="1" applyBorder="1" applyAlignment="1">
      <alignment horizontal="right" vertical="center"/>
    </xf>
    <xf numFmtId="4" fontId="29" fillId="0" borderId="49" xfId="0" applyNumberFormat="1" applyFont="1" applyFill="1" applyBorder="1" applyAlignment="1">
      <alignment horizontal="right" vertical="center"/>
    </xf>
    <xf numFmtId="4" fontId="29" fillId="0" borderId="50" xfId="0" applyNumberFormat="1" applyFont="1" applyFill="1" applyBorder="1" applyAlignment="1">
      <alignment horizontal="right" vertical="center"/>
    </xf>
    <xf numFmtId="0" fontId="32" fillId="0" borderId="7" xfId="0" applyFont="1" applyFill="1" applyBorder="1" applyAlignment="1">
      <alignment horizontal="center" vertical="center" wrapText="1"/>
    </xf>
    <xf numFmtId="41" fontId="12" fillId="0" borderId="1" xfId="3" applyFont="1" applyFill="1" applyBorder="1" applyAlignment="1">
      <alignment vertical="center"/>
    </xf>
    <xf numFmtId="164" fontId="12" fillId="0" borderId="4" xfId="0" applyNumberFormat="1" applyFont="1" applyFill="1" applyBorder="1" applyAlignment="1">
      <alignment vertical="center"/>
    </xf>
    <xf numFmtId="3" fontId="12" fillId="0" borderId="86" xfId="0" applyNumberFormat="1" applyFont="1" applyFill="1" applyBorder="1" applyAlignment="1">
      <alignment vertical="center"/>
    </xf>
    <xf numFmtId="164" fontId="12" fillId="0" borderId="34" xfId="0" applyNumberFormat="1" applyFont="1" applyFill="1" applyBorder="1" applyAlignment="1">
      <alignment vertical="center"/>
    </xf>
    <xf numFmtId="164" fontId="12" fillId="0" borderId="5" xfId="0" applyNumberFormat="1" applyFont="1" applyFill="1" applyBorder="1" applyAlignment="1">
      <alignment vertical="center"/>
    </xf>
    <xf numFmtId="164" fontId="12" fillId="0" borderId="22" xfId="0" applyNumberFormat="1" applyFont="1" applyFill="1" applyBorder="1" applyAlignment="1">
      <alignment vertical="center"/>
    </xf>
    <xf numFmtId="164" fontId="12" fillId="0" borderId="37" xfId="0" applyNumberFormat="1" applyFont="1" applyFill="1" applyBorder="1" applyAlignment="1">
      <alignment vertical="center"/>
    </xf>
    <xf numFmtId="164" fontId="12" fillId="0" borderId="9" xfId="0" applyNumberFormat="1" applyFont="1" applyFill="1" applyBorder="1" applyAlignment="1">
      <alignment vertical="center"/>
    </xf>
    <xf numFmtId="3" fontId="12" fillId="0" borderId="4" xfId="0" applyNumberFormat="1" applyFont="1" applyFill="1" applyBorder="1" applyAlignment="1">
      <alignment vertical="center"/>
    </xf>
    <xf numFmtId="3" fontId="12" fillId="0" borderId="85" xfId="0" applyNumberFormat="1" applyFont="1" applyFill="1" applyBorder="1" applyAlignment="1">
      <alignment vertical="center"/>
    </xf>
    <xf numFmtId="3" fontId="12" fillId="0" borderId="37" xfId="0" applyNumberFormat="1" applyFont="1" applyFill="1" applyBorder="1" applyAlignment="1">
      <alignment vertical="center"/>
    </xf>
    <xf numFmtId="3" fontId="12" fillId="0" borderId="1" xfId="0" applyNumberFormat="1" applyFont="1" applyFill="1" applyBorder="1" applyAlignment="1">
      <alignment vertical="center"/>
    </xf>
    <xf numFmtId="3" fontId="12" fillId="0" borderId="9" xfId="0" applyNumberFormat="1" applyFont="1" applyFill="1" applyBorder="1" applyAlignment="1">
      <alignment vertical="center"/>
    </xf>
    <xf numFmtId="3" fontId="12" fillId="0" borderId="35" xfId="0" applyNumberFormat="1" applyFont="1" applyFill="1" applyBorder="1" applyAlignment="1">
      <alignment vertical="center"/>
    </xf>
    <xf numFmtId="3" fontId="12" fillId="0" borderId="3" xfId="0" applyNumberFormat="1" applyFont="1" applyFill="1" applyBorder="1" applyAlignment="1">
      <alignment vertical="center"/>
    </xf>
    <xf numFmtId="3" fontId="12" fillId="0" borderId="7" xfId="0" applyNumberFormat="1" applyFont="1" applyFill="1" applyBorder="1" applyAlignment="1">
      <alignment vertical="center"/>
    </xf>
    <xf numFmtId="3" fontId="12" fillId="0" borderId="90" xfId="0" applyNumberFormat="1" applyFont="1" applyFill="1" applyBorder="1" applyAlignment="1">
      <alignment vertical="center"/>
    </xf>
    <xf numFmtId="3" fontId="12" fillId="0" borderId="24" xfId="0" applyNumberFormat="1" applyFont="1" applyFill="1" applyBorder="1" applyAlignment="1">
      <alignment vertical="center"/>
    </xf>
    <xf numFmtId="3" fontId="12" fillId="0" borderId="5" xfId="0" applyNumberFormat="1" applyFont="1" applyFill="1" applyBorder="1" applyAlignment="1">
      <alignment vertical="center"/>
    </xf>
    <xf numFmtId="3" fontId="12" fillId="0" borderId="34" xfId="0" applyNumberFormat="1" applyFont="1" applyFill="1" applyBorder="1" applyAlignment="1">
      <alignment vertical="center"/>
    </xf>
    <xf numFmtId="3" fontId="29" fillId="0" borderId="37" xfId="0" applyNumberFormat="1" applyFont="1" applyFill="1" applyBorder="1" applyAlignment="1">
      <alignment horizontal="right" vertical="center" wrapText="1"/>
    </xf>
    <xf numFmtId="3" fontId="29" fillId="0" borderId="29" xfId="0" applyNumberFormat="1" applyFont="1" applyFill="1" applyBorder="1" applyAlignment="1">
      <alignment horizontal="right" vertical="center" wrapText="1"/>
    </xf>
    <xf numFmtId="3" fontId="30" fillId="0" borderId="37" xfId="0" applyNumberFormat="1" applyFont="1" applyFill="1" applyBorder="1" applyAlignment="1">
      <alignment horizontal="right" vertical="center" wrapText="1"/>
    </xf>
    <xf numFmtId="3" fontId="30" fillId="0" borderId="1" xfId="3"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3" fontId="30" fillId="0" borderId="9" xfId="3" applyNumberFormat="1" applyFont="1" applyFill="1" applyBorder="1" applyAlignment="1">
      <alignment horizontal="right" vertical="center" wrapText="1"/>
    </xf>
    <xf numFmtId="3" fontId="30" fillId="0" borderId="55" xfId="0" applyNumberFormat="1" applyFont="1" applyFill="1" applyBorder="1" applyAlignment="1">
      <alignment horizontal="right" vertical="center" wrapText="1"/>
    </xf>
    <xf numFmtId="3" fontId="30" fillId="0" borderId="55" xfId="3" applyNumberFormat="1" applyFont="1" applyFill="1" applyBorder="1" applyAlignment="1">
      <alignment horizontal="right" vertical="center" wrapText="1"/>
    </xf>
    <xf numFmtId="3" fontId="30" fillId="0" borderId="29" xfId="0" applyNumberFormat="1" applyFont="1" applyFill="1" applyBorder="1" applyAlignment="1">
      <alignment horizontal="right" vertical="center" wrapText="1"/>
    </xf>
    <xf numFmtId="3" fontId="30" fillId="0" borderId="5" xfId="0" applyNumberFormat="1" applyFont="1" applyFill="1" applyBorder="1" applyAlignment="1">
      <alignment horizontal="right" vertical="center" wrapText="1"/>
    </xf>
    <xf numFmtId="3" fontId="30" fillId="0" borderId="5" xfId="3" applyNumberFormat="1" applyFont="1" applyFill="1" applyBorder="1" applyAlignment="1">
      <alignment horizontal="right" vertical="center" wrapText="1"/>
    </xf>
    <xf numFmtId="3" fontId="30" fillId="0" borderId="35" xfId="3" applyNumberFormat="1" applyFont="1" applyFill="1" applyBorder="1" applyAlignment="1">
      <alignment horizontal="right" vertical="center" wrapText="1"/>
    </xf>
    <xf numFmtId="3" fontId="30" fillId="0" borderId="9" xfId="0" applyNumberFormat="1" applyFont="1" applyFill="1" applyBorder="1" applyAlignment="1">
      <alignment horizontal="right" vertical="center" wrapText="1"/>
    </xf>
    <xf numFmtId="3" fontId="30" fillId="0" borderId="37" xfId="3" applyNumberFormat="1" applyFont="1" applyFill="1" applyBorder="1" applyAlignment="1">
      <alignment horizontal="right" vertical="center" wrapText="1"/>
    </xf>
    <xf numFmtId="3" fontId="29" fillId="0" borderId="21" xfId="0" applyNumberFormat="1" applyFont="1" applyFill="1" applyBorder="1" applyAlignment="1">
      <alignment horizontal="right" vertical="center" wrapText="1"/>
    </xf>
    <xf numFmtId="3" fontId="29" fillId="0" borderId="3" xfId="0" applyNumberFormat="1" applyFont="1" applyFill="1" applyBorder="1" applyAlignment="1">
      <alignment horizontal="right" vertical="center" wrapText="1"/>
    </xf>
    <xf numFmtId="3" fontId="29" fillId="0" borderId="37" xfId="3" applyNumberFormat="1" applyFont="1" applyFill="1" applyBorder="1" applyAlignment="1">
      <alignment horizontal="right" vertical="center" wrapText="1"/>
    </xf>
    <xf numFmtId="3" fontId="29" fillId="0" borderId="1" xfId="3" applyNumberFormat="1" applyFont="1" applyFill="1" applyBorder="1" applyAlignment="1">
      <alignment horizontal="right" vertical="center" wrapText="1"/>
    </xf>
    <xf numFmtId="3" fontId="29" fillId="0" borderId="9" xfId="3" applyNumberFormat="1" applyFont="1" applyFill="1" applyBorder="1" applyAlignment="1">
      <alignment horizontal="right" vertical="center" wrapText="1"/>
    </xf>
    <xf numFmtId="3" fontId="29" fillId="0" borderId="55" xfId="2" applyNumberFormat="1" applyFont="1" applyFill="1" applyBorder="1" applyAlignment="1">
      <alignment horizontal="right" vertical="center" wrapText="1"/>
    </xf>
    <xf numFmtId="3" fontId="29" fillId="0" borderId="0" xfId="0" applyNumberFormat="1" applyFont="1" applyFill="1" applyBorder="1" applyAlignment="1">
      <alignment horizontal="right" vertical="center"/>
    </xf>
    <xf numFmtId="3" fontId="29" fillId="0" borderId="1" xfId="2" applyNumberFormat="1" applyFont="1" applyFill="1" applyBorder="1" applyAlignment="1">
      <alignment horizontal="right" vertical="center" wrapText="1"/>
    </xf>
    <xf numFmtId="3" fontId="29" fillId="0" borderId="9" xfId="2" applyNumberFormat="1" applyFont="1" applyFill="1" applyBorder="1" applyAlignment="1">
      <alignment horizontal="right" vertical="center" wrapText="1"/>
    </xf>
    <xf numFmtId="3" fontId="32" fillId="0" borderId="37" xfId="0" applyNumberFormat="1" applyFont="1" applyFill="1" applyBorder="1" applyAlignment="1">
      <alignment horizontal="right" vertical="center" wrapText="1"/>
    </xf>
    <xf numFmtId="3" fontId="29" fillId="0" borderId="61" xfId="0" applyNumberFormat="1" applyFont="1" applyFill="1" applyBorder="1" applyAlignment="1">
      <alignment horizontal="right" vertical="center" wrapText="1"/>
    </xf>
    <xf numFmtId="0" fontId="22" fillId="0" borderId="46" xfId="0" applyFont="1" applyFill="1" applyBorder="1" applyAlignment="1">
      <alignment horizontal="center" vertical="center" wrapText="1"/>
    </xf>
    <xf numFmtId="164" fontId="12" fillId="0" borderId="18" xfId="0" applyNumberFormat="1" applyFont="1" applyFill="1" applyBorder="1" applyAlignment="1">
      <alignment vertical="center"/>
    </xf>
    <xf numFmtId="41" fontId="12" fillId="0" borderId="18" xfId="3" applyFont="1" applyFill="1" applyBorder="1" applyAlignment="1">
      <alignment vertical="center"/>
    </xf>
    <xf numFmtId="0" fontId="29" fillId="0" borderId="33" xfId="0" applyFont="1" applyFill="1" applyBorder="1" applyAlignment="1">
      <alignment vertical="center" wrapText="1"/>
    </xf>
    <xf numFmtId="3"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37" fillId="13" borderId="18" xfId="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29" xfId="0" applyFont="1" applyFill="1" applyBorder="1" applyAlignment="1">
      <alignment horizontal="left" vertical="center" wrapText="1"/>
    </xf>
    <xf numFmtId="2" fontId="30" fillId="0" borderId="3" xfId="0" applyNumberFormat="1" applyFont="1" applyFill="1" applyBorder="1" applyAlignment="1">
      <alignment horizontal="center" vertical="center" wrapText="1"/>
    </xf>
    <xf numFmtId="0" fontId="30" fillId="0" borderId="35" xfId="0" applyFont="1" applyFill="1" applyBorder="1" applyAlignment="1">
      <alignment horizontal="center" vertical="center" wrapText="1"/>
    </xf>
    <xf numFmtId="0" fontId="29" fillId="0" borderId="9" xfId="0" applyFont="1" applyFill="1" applyBorder="1" applyAlignment="1">
      <alignment horizontal="center" vertical="center" wrapText="1"/>
    </xf>
    <xf numFmtId="164" fontId="29" fillId="0" borderId="29" xfId="0" applyNumberFormat="1" applyFont="1" applyFill="1" applyBorder="1" applyAlignment="1">
      <alignment horizontal="right" vertical="center"/>
    </xf>
    <xf numFmtId="164" fontId="29" fillId="0" borderId="20" xfId="0" applyNumberFormat="1" applyFont="1" applyFill="1" applyBorder="1" applyAlignment="1">
      <alignment horizontal="right" vertical="center"/>
    </xf>
    <xf numFmtId="164" fontId="29" fillId="0" borderId="21" xfId="0" applyNumberFormat="1" applyFont="1" applyFill="1" applyBorder="1" applyAlignment="1">
      <alignment horizontal="right" vertical="center"/>
    </xf>
    <xf numFmtId="164" fontId="29" fillId="0" borderId="35" xfId="0" applyNumberFormat="1" applyFont="1" applyFill="1" applyBorder="1" applyAlignment="1">
      <alignment horizontal="right" vertical="center"/>
    </xf>
    <xf numFmtId="164" fontId="29" fillId="0" borderId="24" xfId="0" applyNumberFormat="1" applyFont="1" applyFill="1" applyBorder="1" applyAlignment="1">
      <alignment horizontal="right" vertical="center"/>
    </xf>
    <xf numFmtId="164" fontId="29" fillId="0" borderId="25" xfId="0" applyNumberFormat="1" applyFont="1" applyFill="1" applyBorder="1" applyAlignment="1">
      <alignment horizontal="right" vertical="center"/>
    </xf>
    <xf numFmtId="164" fontId="29" fillId="0" borderId="55" xfId="0" applyNumberFormat="1" applyFont="1" applyFill="1" applyBorder="1" applyAlignment="1">
      <alignment horizontal="right" vertical="center"/>
    </xf>
    <xf numFmtId="164" fontId="29" fillId="0" borderId="1" xfId="0" applyNumberFormat="1" applyFont="1" applyFill="1" applyBorder="1" applyAlignment="1">
      <alignment horizontal="right" vertical="center"/>
    </xf>
    <xf numFmtId="164" fontId="29" fillId="0" borderId="56" xfId="0" applyNumberFormat="1" applyFont="1" applyFill="1" applyBorder="1" applyAlignment="1">
      <alignment horizontal="right" vertical="center"/>
    </xf>
    <xf numFmtId="164" fontId="29" fillId="0" borderId="61" xfId="0" applyNumberFormat="1" applyFont="1" applyFill="1" applyBorder="1" applyAlignment="1">
      <alignment horizontal="right" vertical="center"/>
    </xf>
    <xf numFmtId="0" fontId="30" fillId="0" borderId="1" xfId="0" applyFont="1" applyFill="1" applyBorder="1" applyAlignment="1">
      <alignment horizontal="center" vertical="center" wrapText="1"/>
    </xf>
    <xf numFmtId="0" fontId="29" fillId="0" borderId="35" xfId="0" applyFont="1" applyFill="1" applyBorder="1" applyAlignment="1">
      <alignment horizontal="center" vertical="center" wrapText="1"/>
    </xf>
    <xf numFmtId="3" fontId="29" fillId="0" borderId="5" xfId="0" applyNumberFormat="1"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 xfId="0" applyFont="1" applyFill="1" applyBorder="1" applyAlignment="1">
      <alignment horizontal="center" vertical="center" wrapText="1"/>
    </xf>
    <xf numFmtId="3" fontId="29" fillId="0" borderId="35" xfId="0" applyNumberFormat="1" applyFont="1" applyFill="1" applyBorder="1" applyAlignment="1">
      <alignment horizontal="center" vertical="center" wrapText="1"/>
    </xf>
    <xf numFmtId="4" fontId="29" fillId="0" borderId="37" xfId="0" applyNumberFormat="1" applyFont="1" applyFill="1" applyBorder="1" applyAlignment="1">
      <alignment horizontal="right" vertical="center"/>
    </xf>
    <xf numFmtId="0" fontId="30" fillId="0" borderId="9" xfId="0" applyFont="1" applyFill="1" applyBorder="1" applyAlignment="1">
      <alignment horizontal="center" vertical="center" wrapText="1"/>
    </xf>
    <xf numFmtId="164" fontId="29" fillId="0" borderId="11" xfId="0" applyNumberFormat="1" applyFont="1" applyFill="1" applyBorder="1" applyAlignment="1">
      <alignment horizontal="right" vertical="center"/>
    </xf>
    <xf numFmtId="0" fontId="30" fillId="0" borderId="101" xfId="0" applyFont="1" applyFill="1" applyBorder="1" applyAlignment="1">
      <alignment horizontal="center" vertical="center" wrapText="1"/>
    </xf>
    <xf numFmtId="3" fontId="12" fillId="0" borderId="35" xfId="0" applyNumberFormat="1" applyFont="1" applyFill="1" applyBorder="1" applyAlignment="1">
      <alignment vertical="center"/>
    </xf>
    <xf numFmtId="3" fontId="12" fillId="0" borderId="24" xfId="0" applyNumberFormat="1" applyFont="1" applyFill="1" applyBorder="1" applyAlignment="1">
      <alignment vertical="center"/>
    </xf>
    <xf numFmtId="3" fontId="12" fillId="0" borderId="5" xfId="0" applyNumberFormat="1" applyFont="1" applyFill="1" applyBorder="1" applyAlignment="1">
      <alignment vertical="center"/>
    </xf>
    <xf numFmtId="3" fontId="12" fillId="0" borderId="22" xfId="0" applyNumberFormat="1" applyFont="1" applyFill="1" applyBorder="1" applyAlignment="1">
      <alignment vertical="center"/>
    </xf>
    <xf numFmtId="3" fontId="12" fillId="0" borderId="29" xfId="0" applyNumberFormat="1" applyFont="1" applyFill="1" applyBorder="1" applyAlignment="1">
      <alignment vertical="center"/>
    </xf>
    <xf numFmtId="4" fontId="32" fillId="0" borderId="1" xfId="0" applyNumberFormat="1" applyFont="1" applyFill="1" applyBorder="1" applyAlignment="1">
      <alignment horizontal="center" vertical="center" wrapText="1"/>
    </xf>
    <xf numFmtId="4" fontId="32" fillId="0" borderId="9" xfId="0" applyNumberFormat="1" applyFont="1" applyFill="1" applyBorder="1" applyAlignment="1">
      <alignment horizontal="center" vertical="center" wrapText="1"/>
    </xf>
    <xf numFmtId="3" fontId="32" fillId="0" borderId="26" xfId="0" applyNumberFormat="1" applyFont="1" applyFill="1" applyBorder="1" applyAlignment="1">
      <alignment horizontal="center" vertical="center" wrapText="1"/>
    </xf>
    <xf numFmtId="0" fontId="32" fillId="0" borderId="7" xfId="0" applyFont="1" applyFill="1" applyBorder="1" applyAlignment="1">
      <alignment horizontal="center" vertical="center" wrapText="1"/>
    </xf>
    <xf numFmtId="164" fontId="29" fillId="0" borderId="37" xfId="0" applyNumberFormat="1" applyFont="1" applyFill="1" applyBorder="1" applyAlignment="1">
      <alignment horizontal="right" vertical="center"/>
    </xf>
    <xf numFmtId="4" fontId="29" fillId="0" borderId="34" xfId="0" applyNumberFormat="1" applyFont="1" applyFill="1" applyBorder="1" applyAlignment="1">
      <alignment horizontal="right" vertical="center"/>
    </xf>
    <xf numFmtId="164" fontId="29" fillId="0" borderId="103" xfId="0" applyNumberFormat="1" applyFont="1" applyFill="1" applyBorder="1" applyAlignment="1">
      <alignment horizontal="right" vertical="center"/>
    </xf>
    <xf numFmtId="164" fontId="29" fillId="0" borderId="64" xfId="0" applyNumberFormat="1" applyFont="1" applyFill="1" applyBorder="1" applyAlignment="1">
      <alignment horizontal="right" vertical="center"/>
    </xf>
    <xf numFmtId="164" fontId="29" fillId="0" borderId="9" xfId="0" applyNumberFormat="1" applyFont="1" applyFill="1" applyBorder="1" applyAlignment="1">
      <alignment horizontal="right" vertical="center"/>
    </xf>
    <xf numFmtId="164" fontId="29" fillId="0" borderId="106" xfId="0" applyNumberFormat="1" applyFont="1" applyFill="1" applyBorder="1" applyAlignment="1">
      <alignment horizontal="right" vertical="center"/>
    </xf>
    <xf numFmtId="3" fontId="31" fillId="0" borderId="7" xfId="0" applyNumberFormat="1" applyFont="1" applyFill="1" applyBorder="1" applyAlignment="1">
      <alignment horizontal="center" vertical="center" wrapText="1"/>
    </xf>
    <xf numFmtId="0" fontId="5" fillId="0" borderId="0" xfId="4" applyFont="1"/>
    <xf numFmtId="3" fontId="5" fillId="0" borderId="0" xfId="4" applyNumberFormat="1" applyFont="1"/>
    <xf numFmtId="0" fontId="5" fillId="0" borderId="0" xfId="4" applyFont="1" applyAlignment="1">
      <alignment horizontal="right" vertical="center"/>
    </xf>
    <xf numFmtId="4" fontId="5" fillId="0" borderId="0" xfId="4" applyNumberFormat="1" applyFont="1"/>
    <xf numFmtId="0" fontId="25" fillId="0" borderId="68" xfId="4" applyFont="1" applyBorder="1" applyAlignment="1">
      <alignment horizontal="center" vertical="center"/>
    </xf>
    <xf numFmtId="0" fontId="25" fillId="0" borderId="69" xfId="4" applyFont="1" applyBorder="1" applyAlignment="1">
      <alignment horizontal="center" vertical="center"/>
    </xf>
    <xf numFmtId="0" fontId="25" fillId="0" borderId="70" xfId="4" applyFont="1" applyBorder="1" applyAlignment="1">
      <alignment horizontal="center" vertical="center"/>
    </xf>
    <xf numFmtId="0" fontId="25" fillId="0" borderId="67" xfId="4" applyFont="1" applyBorder="1" applyAlignment="1">
      <alignment horizontal="center" vertical="center"/>
    </xf>
    <xf numFmtId="0" fontId="25" fillId="0" borderId="71" xfId="4" applyFont="1" applyBorder="1" applyAlignment="1">
      <alignment horizontal="right" vertical="center"/>
    </xf>
    <xf numFmtId="0" fontId="25" fillId="0" borderId="0" xfId="4" applyFont="1" applyAlignment="1">
      <alignment horizontal="center" vertical="center"/>
    </xf>
    <xf numFmtId="0" fontId="40" fillId="5" borderId="43" xfId="4" applyFont="1" applyFill="1" applyBorder="1" applyAlignment="1">
      <alignment horizontal="left" vertical="center"/>
    </xf>
    <xf numFmtId="3" fontId="40" fillId="5" borderId="46" xfId="4" applyNumberFormat="1" applyFont="1" applyFill="1" applyBorder="1" applyAlignment="1">
      <alignment horizontal="right" vertical="center"/>
    </xf>
    <xf numFmtId="10" fontId="40" fillId="5" borderId="71" xfId="4" applyNumberFormat="1" applyFont="1" applyFill="1" applyBorder="1" applyAlignment="1">
      <alignment horizontal="right" vertical="center"/>
    </xf>
    <xf numFmtId="0" fontId="41" fillId="0" borderId="0" xfId="4" applyFont="1" applyAlignment="1">
      <alignment horizontal="center" vertical="center"/>
    </xf>
    <xf numFmtId="0" fontId="42" fillId="0" borderId="21" xfId="4" applyFont="1" applyBorder="1" applyAlignment="1">
      <alignment horizontal="left" vertical="center"/>
    </xf>
    <xf numFmtId="3" fontId="42" fillId="0" borderId="3" xfId="4" applyNumberFormat="1" applyFont="1" applyBorder="1" applyAlignment="1">
      <alignment horizontal="right" vertical="center"/>
    </xf>
    <xf numFmtId="3" fontId="25" fillId="0" borderId="40" xfId="4" applyNumberFormat="1" applyFont="1" applyFill="1" applyBorder="1" applyAlignment="1">
      <alignment vertical="center"/>
    </xf>
    <xf numFmtId="10" fontId="41" fillId="0" borderId="25" xfId="4" applyNumberFormat="1" applyFont="1" applyBorder="1" applyAlignment="1">
      <alignment horizontal="right" vertical="center"/>
    </xf>
    <xf numFmtId="0" fontId="5" fillId="0" borderId="0" xfId="4" applyFont="1" applyAlignment="1">
      <alignment horizontal="center" vertical="center"/>
    </xf>
    <xf numFmtId="0" fontId="5" fillId="0" borderId="37" xfId="4" applyFont="1" applyBorder="1" applyAlignment="1">
      <alignment horizontal="left" vertical="center" wrapText="1"/>
    </xf>
    <xf numFmtId="3" fontId="5" fillId="0" borderId="1" xfId="4" applyNumberFormat="1" applyFont="1" applyBorder="1" applyAlignment="1">
      <alignment vertical="center"/>
    </xf>
    <xf numFmtId="3" fontId="5" fillId="0" borderId="40" xfId="4" applyNumberFormat="1" applyFont="1" applyFill="1" applyBorder="1" applyAlignment="1">
      <alignment vertical="center"/>
    </xf>
    <xf numFmtId="10" fontId="5" fillId="0" borderId="9" xfId="4" applyNumberFormat="1" applyFont="1" applyBorder="1" applyAlignment="1">
      <alignment horizontal="right" vertical="center"/>
    </xf>
    <xf numFmtId="0" fontId="5" fillId="0" borderId="37" xfId="4" applyFont="1" applyBorder="1" applyAlignment="1">
      <alignment horizontal="left" vertical="center"/>
    </xf>
    <xf numFmtId="3" fontId="5" fillId="0" borderId="1" xfId="4" applyNumberFormat="1" applyFont="1" applyBorder="1"/>
    <xf numFmtId="3" fontId="5" fillId="0" borderId="40" xfId="4" applyNumberFormat="1" applyFont="1" applyFill="1" applyBorder="1"/>
    <xf numFmtId="0" fontId="5" fillId="10" borderId="37" xfId="4" applyFont="1" applyFill="1" applyBorder="1" applyAlignment="1">
      <alignment horizontal="left" vertical="center"/>
    </xf>
    <xf numFmtId="3" fontId="5" fillId="10" borderId="1" xfId="4" applyNumberFormat="1" applyFont="1" applyFill="1" applyBorder="1"/>
    <xf numFmtId="3" fontId="5" fillId="10" borderId="7" xfId="4" applyNumberFormat="1" applyFont="1" applyFill="1" applyBorder="1"/>
    <xf numFmtId="3" fontId="5" fillId="10" borderId="40" xfId="4" applyNumberFormat="1" applyFont="1" applyFill="1" applyBorder="1"/>
    <xf numFmtId="10" fontId="5" fillId="10" borderId="25" xfId="4" applyNumberFormat="1" applyFont="1" applyFill="1" applyBorder="1" applyAlignment="1">
      <alignment horizontal="right" vertical="center"/>
    </xf>
    <xf numFmtId="0" fontId="42" fillId="0" borderId="37" xfId="4" applyFont="1" applyBorder="1" applyAlignment="1">
      <alignment horizontal="left" vertical="center"/>
    </xf>
    <xf numFmtId="3" fontId="42" fillId="0" borderId="1" xfId="4" applyNumberFormat="1" applyFont="1" applyBorder="1" applyAlignment="1">
      <alignment horizontal="right" vertical="center"/>
    </xf>
    <xf numFmtId="3" fontId="25" fillId="0" borderId="40" xfId="4" applyNumberFormat="1" applyFont="1" applyBorder="1" applyAlignment="1">
      <alignment horizontal="right"/>
    </xf>
    <xf numFmtId="3" fontId="5" fillId="0" borderId="40" xfId="4" applyNumberFormat="1" applyFont="1" applyBorder="1"/>
    <xf numFmtId="0" fontId="5" fillId="10" borderId="13" xfId="4" applyFont="1" applyFill="1" applyBorder="1" applyAlignment="1">
      <alignment horizontal="left" vertical="center"/>
    </xf>
    <xf numFmtId="0" fontId="5" fillId="10" borderId="0" xfId="4" applyFont="1" applyFill="1"/>
    <xf numFmtId="0" fontId="5" fillId="10" borderId="65" xfId="4" applyFont="1" applyFill="1" applyBorder="1" applyAlignment="1">
      <alignment horizontal="right" vertical="center"/>
    </xf>
    <xf numFmtId="0" fontId="40" fillId="6" borderId="68" xfId="4" applyFont="1" applyFill="1" applyBorder="1" applyAlignment="1">
      <alignment horizontal="left" vertical="center"/>
    </xf>
    <xf numFmtId="3" fontId="40" fillId="6" borderId="69" xfId="4" applyNumberFormat="1" applyFont="1" applyFill="1" applyBorder="1" applyAlignment="1">
      <alignment horizontal="right" vertical="center"/>
    </xf>
    <xf numFmtId="3" fontId="40" fillId="6" borderId="67" xfId="4" applyNumberFormat="1" applyFont="1" applyFill="1" applyBorder="1" applyAlignment="1">
      <alignment horizontal="right" vertical="center"/>
    </xf>
    <xf numFmtId="10" fontId="40" fillId="6" borderId="71" xfId="4" applyNumberFormat="1" applyFont="1" applyFill="1" applyBorder="1" applyAlignment="1">
      <alignment horizontal="right" vertical="center"/>
    </xf>
    <xf numFmtId="0" fontId="42" fillId="0" borderId="21" xfId="4" applyFont="1" applyBorder="1" applyAlignment="1">
      <alignment horizontal="left" vertical="center" wrapText="1"/>
    </xf>
    <xf numFmtId="3" fontId="42" fillId="0" borderId="30" xfId="4" applyNumberFormat="1" applyFont="1" applyFill="1" applyBorder="1" applyAlignment="1">
      <alignment horizontal="right" vertical="center"/>
    </xf>
    <xf numFmtId="3" fontId="19" fillId="0" borderId="1" xfId="4" applyNumberFormat="1" applyFont="1" applyFill="1" applyBorder="1"/>
    <xf numFmtId="3" fontId="5" fillId="0" borderId="7" xfId="4" applyNumberFormat="1" applyFont="1" applyBorder="1"/>
    <xf numFmtId="3" fontId="43" fillId="0" borderId="40" xfId="4" applyNumberFormat="1" applyFont="1" applyBorder="1"/>
    <xf numFmtId="3" fontId="19" fillId="0" borderId="40" xfId="4" applyNumberFormat="1" applyFont="1" applyBorder="1"/>
    <xf numFmtId="0" fontId="19" fillId="0" borderId="37" xfId="4" applyFont="1" applyFill="1" applyBorder="1" applyAlignment="1">
      <alignment horizontal="left" vertical="center"/>
    </xf>
    <xf numFmtId="3" fontId="19" fillId="0" borderId="7" xfId="4" applyNumberFormat="1" applyFont="1" applyFill="1" applyBorder="1"/>
    <xf numFmtId="3" fontId="19" fillId="0" borderId="40" xfId="4" applyNumberFormat="1" applyFont="1" applyFill="1" applyBorder="1"/>
    <xf numFmtId="10" fontId="19" fillId="0" borderId="9" xfId="4" applyNumberFormat="1" applyFont="1" applyFill="1" applyBorder="1" applyAlignment="1">
      <alignment horizontal="right" vertical="center"/>
    </xf>
    <xf numFmtId="0" fontId="5" fillId="10" borderId="72" xfId="4" applyFont="1" applyFill="1" applyBorder="1" applyAlignment="1">
      <alignment horizontal="right" vertical="center"/>
    </xf>
    <xf numFmtId="0" fontId="40" fillId="7" borderId="68" xfId="4" applyFont="1" applyFill="1" applyBorder="1" applyAlignment="1">
      <alignment horizontal="left" vertical="center"/>
    </xf>
    <xf numFmtId="3" fontId="40" fillId="7" borderId="69" xfId="4" applyNumberFormat="1" applyFont="1" applyFill="1" applyBorder="1" applyAlignment="1">
      <alignment horizontal="right" vertical="center"/>
    </xf>
    <xf numFmtId="3" fontId="40" fillId="7" borderId="67" xfId="4" applyNumberFormat="1" applyFont="1" applyFill="1" applyBorder="1" applyAlignment="1">
      <alignment horizontal="right" vertical="center"/>
    </xf>
    <xf numFmtId="10" fontId="40" fillId="7" borderId="71" xfId="4" applyNumberFormat="1" applyFont="1" applyFill="1" applyBorder="1" applyAlignment="1">
      <alignment horizontal="right" vertical="center"/>
    </xf>
    <xf numFmtId="3" fontId="42" fillId="0" borderId="30" xfId="4" applyNumberFormat="1" applyFont="1" applyBorder="1" applyAlignment="1">
      <alignment horizontal="right" vertical="center"/>
    </xf>
    <xf numFmtId="3" fontId="41" fillId="0" borderId="30" xfId="4" applyNumberFormat="1" applyFont="1" applyBorder="1" applyAlignment="1">
      <alignment horizontal="right" vertical="center"/>
    </xf>
    <xf numFmtId="3" fontId="41" fillId="10" borderId="30" xfId="4" applyNumberFormat="1" applyFont="1" applyFill="1" applyBorder="1" applyAlignment="1">
      <alignment horizontal="center" vertical="center"/>
    </xf>
    <xf numFmtId="10" fontId="5" fillId="10" borderId="9" xfId="4" applyNumberFormat="1" applyFont="1" applyFill="1" applyBorder="1" applyAlignment="1">
      <alignment horizontal="right" vertical="center"/>
    </xf>
    <xf numFmtId="3" fontId="44" fillId="0" borderId="30" xfId="4" applyNumberFormat="1" applyFont="1" applyFill="1" applyBorder="1" applyAlignment="1">
      <alignment horizontal="right" vertical="center"/>
    </xf>
    <xf numFmtId="0" fontId="19" fillId="0" borderId="37" xfId="4" applyFont="1" applyFill="1" applyBorder="1" applyAlignment="1">
      <alignment horizontal="left" vertical="center" wrapText="1"/>
    </xf>
    <xf numFmtId="3" fontId="19" fillId="0" borderId="1" xfId="4" applyNumberFormat="1" applyFont="1" applyFill="1" applyBorder="1" applyAlignment="1">
      <alignment vertical="center"/>
    </xf>
    <xf numFmtId="3" fontId="19" fillId="0" borderId="7" xfId="4" applyNumberFormat="1" applyFont="1" applyFill="1" applyBorder="1" applyAlignment="1">
      <alignment vertical="center"/>
    </xf>
    <xf numFmtId="0" fontId="5" fillId="2" borderId="37" xfId="4" applyFont="1" applyFill="1" applyBorder="1" applyAlignment="1">
      <alignment horizontal="left" vertical="center"/>
    </xf>
    <xf numFmtId="3" fontId="5" fillId="2" borderId="1" xfId="4" applyNumberFormat="1" applyFont="1" applyFill="1" applyBorder="1"/>
    <xf numFmtId="3" fontId="5" fillId="2" borderId="7" xfId="4" applyNumberFormat="1" applyFont="1" applyFill="1" applyBorder="1"/>
    <xf numFmtId="3" fontId="44" fillId="0" borderId="30" xfId="4" applyNumberFormat="1" applyFont="1" applyBorder="1" applyAlignment="1">
      <alignment horizontal="right" vertical="center"/>
    </xf>
    <xf numFmtId="0" fontId="45" fillId="0" borderId="37" xfId="4" applyFont="1" applyBorder="1" applyAlignment="1">
      <alignment horizontal="left" vertical="center" wrapText="1"/>
    </xf>
    <xf numFmtId="0" fontId="40" fillId="8" borderId="68" xfId="4" applyFont="1" applyFill="1" applyBorder="1" applyAlignment="1">
      <alignment horizontal="left" vertical="center" wrapText="1"/>
    </xf>
    <xf numFmtId="3" fontId="40" fillId="8" borderId="69" xfId="4" applyNumberFormat="1" applyFont="1" applyFill="1" applyBorder="1" applyAlignment="1">
      <alignment horizontal="right" vertical="center"/>
    </xf>
    <xf numFmtId="3" fontId="40" fillId="8" borderId="67" xfId="4" applyNumberFormat="1" applyFont="1" applyFill="1" applyBorder="1" applyAlignment="1">
      <alignment horizontal="right" vertical="center"/>
    </xf>
    <xf numFmtId="10" fontId="40" fillId="8" borderId="71" xfId="4" applyNumberFormat="1" applyFont="1" applyFill="1" applyBorder="1" applyAlignment="1">
      <alignment horizontal="right" vertical="center"/>
    </xf>
    <xf numFmtId="0" fontId="40" fillId="9" borderId="68" xfId="4" applyFont="1" applyFill="1" applyBorder="1" applyAlignment="1">
      <alignment horizontal="left" vertical="center" wrapText="1"/>
    </xf>
    <xf numFmtId="3" fontId="40" fillId="9" borderId="69" xfId="4" applyNumberFormat="1" applyFont="1" applyFill="1" applyBorder="1" applyAlignment="1">
      <alignment vertical="center"/>
    </xf>
    <xf numFmtId="3" fontId="40" fillId="9" borderId="67" xfId="4" applyNumberFormat="1" applyFont="1" applyFill="1" applyBorder="1" applyAlignment="1">
      <alignment vertical="center"/>
    </xf>
    <xf numFmtId="10" fontId="40" fillId="9" borderId="71" xfId="4" applyNumberFormat="1" applyFont="1" applyFill="1" applyBorder="1" applyAlignment="1">
      <alignment horizontal="right" vertical="center"/>
    </xf>
    <xf numFmtId="10" fontId="5" fillId="0" borderId="25" xfId="4" applyNumberFormat="1" applyFont="1" applyBorder="1" applyAlignment="1">
      <alignment horizontal="right" vertical="center"/>
    </xf>
    <xf numFmtId="3" fontId="41" fillId="0" borderId="30" xfId="4" applyNumberFormat="1" applyFont="1" applyFill="1" applyBorder="1" applyAlignment="1">
      <alignment horizontal="right" vertical="center"/>
    </xf>
    <xf numFmtId="3" fontId="5" fillId="0" borderId="1" xfId="4" applyNumberFormat="1" applyFont="1" applyBorder="1" applyAlignment="1">
      <alignment horizontal="right"/>
    </xf>
    <xf numFmtId="3" fontId="5" fillId="10" borderId="1" xfId="4" applyNumberFormat="1" applyFont="1" applyFill="1" applyBorder="1" applyAlignment="1">
      <alignment horizontal="right"/>
    </xf>
    <xf numFmtId="3" fontId="5" fillId="10" borderId="7" xfId="4" applyNumberFormat="1" applyFont="1" applyFill="1" applyBorder="1" applyAlignment="1">
      <alignment horizontal="right"/>
    </xf>
    <xf numFmtId="3" fontId="41" fillId="10" borderId="30" xfId="4" applyNumberFormat="1" applyFont="1" applyFill="1" applyBorder="1" applyAlignment="1">
      <alignment horizontal="right" vertical="center"/>
    </xf>
    <xf numFmtId="0" fontId="5" fillId="10" borderId="33" xfId="4" applyFont="1" applyFill="1" applyBorder="1" applyAlignment="1">
      <alignment horizontal="right" vertical="center"/>
    </xf>
    <xf numFmtId="0" fontId="25" fillId="11" borderId="68" xfId="4" applyFont="1" applyFill="1" applyBorder="1" applyAlignment="1">
      <alignment horizontal="center" vertical="center"/>
    </xf>
    <xf numFmtId="3" fontId="25" fillId="11" borderId="69" xfId="4" applyNumberFormat="1" applyFont="1" applyFill="1" applyBorder="1" applyAlignment="1">
      <alignment horizontal="center" vertical="center"/>
    </xf>
    <xf numFmtId="3" fontId="25" fillId="11" borderId="69" xfId="4" applyNumberFormat="1" applyFont="1" applyFill="1" applyBorder="1" applyAlignment="1">
      <alignment horizontal="right" vertical="center"/>
    </xf>
    <xf numFmtId="3" fontId="25" fillId="11" borderId="70" xfId="4" applyNumberFormat="1" applyFont="1" applyFill="1" applyBorder="1" applyAlignment="1">
      <alignment horizontal="right" vertical="center"/>
    </xf>
    <xf numFmtId="9" fontId="25" fillId="11" borderId="71" xfId="4" applyNumberFormat="1" applyFont="1" applyFill="1" applyBorder="1" applyAlignment="1">
      <alignment horizontal="right" vertical="center"/>
    </xf>
    <xf numFmtId="0" fontId="41" fillId="0" borderId="0" xfId="4" applyFont="1" applyAlignment="1">
      <alignment wrapText="1"/>
    </xf>
    <xf numFmtId="0" fontId="29" fillId="0" borderId="16" xfId="0" applyFont="1" applyFill="1" applyBorder="1" applyAlignment="1">
      <alignment vertical="center" wrapText="1"/>
    </xf>
    <xf numFmtId="0" fontId="30" fillId="0" borderId="34" xfId="0" applyFont="1" applyFill="1" applyBorder="1" applyAlignment="1">
      <alignment vertical="center" wrapText="1"/>
    </xf>
    <xf numFmtId="0" fontId="31" fillId="0" borderId="4" xfId="0" applyFont="1" applyFill="1" applyBorder="1" applyAlignment="1">
      <alignment vertical="center" wrapText="1"/>
    </xf>
    <xf numFmtId="4" fontId="29" fillId="0" borderId="51" xfId="0" applyNumberFormat="1" applyFont="1" applyFill="1" applyBorder="1" applyAlignment="1">
      <alignment horizontal="right" vertical="center"/>
    </xf>
    <xf numFmtId="4" fontId="30" fillId="0" borderId="7" xfId="0" applyNumberFormat="1" applyFont="1" applyFill="1" applyBorder="1" applyAlignment="1">
      <alignment horizontal="right" vertical="center"/>
    </xf>
    <xf numFmtId="167" fontId="30" fillId="0" borderId="58" xfId="0" applyNumberFormat="1" applyFont="1" applyFill="1" applyBorder="1" applyAlignment="1">
      <alignment horizontal="center" vertical="center" wrapText="1"/>
    </xf>
    <xf numFmtId="167" fontId="30" fillId="0" borderId="52" xfId="0" applyNumberFormat="1" applyFont="1" applyFill="1" applyBorder="1" applyAlignment="1">
      <alignment horizontal="center" vertical="center" wrapText="1"/>
    </xf>
    <xf numFmtId="4" fontId="29" fillId="0" borderId="54" xfId="0" applyNumberFormat="1" applyFont="1" applyFill="1" applyBorder="1" applyAlignment="1">
      <alignment horizontal="right" vertical="center"/>
    </xf>
    <xf numFmtId="4" fontId="29" fillId="0" borderId="55" xfId="0" applyNumberFormat="1" applyFont="1" applyFill="1" applyBorder="1" applyAlignment="1">
      <alignment horizontal="right" vertical="center"/>
    </xf>
    <xf numFmtId="4" fontId="30" fillId="0" borderId="55" xfId="0" applyNumberFormat="1" applyFont="1" applyFill="1" applyBorder="1" applyAlignment="1">
      <alignment horizontal="right" vertical="center"/>
    </xf>
    <xf numFmtId="0" fontId="30" fillId="0" borderId="55" xfId="0" applyFont="1" applyFill="1" applyBorder="1" applyAlignment="1">
      <alignment horizontal="center" vertical="center"/>
    </xf>
    <xf numFmtId="0" fontId="30" fillId="0" borderId="56" xfId="0" applyFont="1" applyFill="1" applyBorder="1" applyAlignment="1">
      <alignment horizontal="center" vertical="center"/>
    </xf>
    <xf numFmtId="0" fontId="30" fillId="0" borderId="54" xfId="0" applyFont="1" applyFill="1" applyBorder="1" applyAlignment="1">
      <alignment horizontal="center" vertical="center" wrapText="1"/>
    </xf>
    <xf numFmtId="0" fontId="20" fillId="0" borderId="55" xfId="0" applyFont="1" applyFill="1" applyBorder="1" applyAlignment="1">
      <alignment horizontal="center" vertical="center" wrapText="1"/>
    </xf>
    <xf numFmtId="164" fontId="12" fillId="0" borderId="49" xfId="0" applyNumberFormat="1" applyFont="1" applyFill="1" applyBorder="1" applyAlignment="1">
      <alignment vertical="center"/>
    </xf>
    <xf numFmtId="0" fontId="20" fillId="0" borderId="53" xfId="0" applyFont="1" applyFill="1" applyBorder="1" applyAlignment="1">
      <alignment horizontal="center" vertical="center" wrapText="1"/>
    </xf>
    <xf numFmtId="0" fontId="12" fillId="2" borderId="0" xfId="0" applyFont="1" applyFill="1" applyAlignment="1">
      <alignment horizontal="center"/>
    </xf>
    <xf numFmtId="0" fontId="30" fillId="0" borderId="5"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9" fillId="0" borderId="37" xfId="0" applyFont="1" applyFill="1" applyBorder="1" applyAlignment="1">
      <alignment horizontal="left" vertical="center" wrapText="1"/>
    </xf>
    <xf numFmtId="0" fontId="30" fillId="0" borderId="37"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0" fillId="0" borderId="1" xfId="0" applyFont="1" applyFill="1" applyBorder="1" applyAlignment="1">
      <alignment vertical="center" wrapText="1"/>
    </xf>
    <xf numFmtId="3" fontId="29" fillId="0" borderId="37" xfId="0" applyNumberFormat="1" applyFont="1" applyFill="1" applyBorder="1" applyAlignment="1">
      <alignment horizontal="right" vertical="center" wrapText="1"/>
    </xf>
    <xf numFmtId="3" fontId="29" fillId="0" borderId="25" xfId="0" applyNumberFormat="1" applyFont="1" applyFill="1" applyBorder="1" applyAlignment="1">
      <alignment horizontal="right" vertical="center" wrapText="1"/>
    </xf>
    <xf numFmtId="3" fontId="29" fillId="0" borderId="55" xfId="0" applyNumberFormat="1" applyFont="1" applyFill="1" applyBorder="1" applyAlignment="1">
      <alignment horizontal="right" vertical="center" wrapText="1"/>
    </xf>
    <xf numFmtId="3" fontId="29" fillId="0" borderId="3" xfId="0" applyNumberFormat="1" applyFont="1" applyFill="1" applyBorder="1" applyAlignment="1">
      <alignment horizontal="right" vertical="center" wrapText="1"/>
    </xf>
    <xf numFmtId="3" fontId="29" fillId="0" borderId="21" xfId="0" applyNumberFormat="1" applyFont="1" applyFill="1" applyBorder="1" applyAlignment="1">
      <alignment horizontal="right" vertical="center" wrapText="1"/>
    </xf>
    <xf numFmtId="3" fontId="29" fillId="0" borderId="1" xfId="0" applyNumberFormat="1" applyFont="1" applyFill="1" applyBorder="1" applyAlignment="1">
      <alignment horizontal="right" vertical="center" wrapText="1"/>
    </xf>
    <xf numFmtId="3" fontId="29" fillId="0" borderId="9" xfId="0" applyNumberFormat="1" applyFont="1" applyFill="1" applyBorder="1" applyAlignment="1">
      <alignment horizontal="right" vertical="center" wrapText="1"/>
    </xf>
    <xf numFmtId="0" fontId="32" fillId="0" borderId="9" xfId="0" applyFont="1" applyFill="1" applyBorder="1" applyAlignment="1">
      <alignment horizontal="center" vertical="center" wrapText="1"/>
    </xf>
    <xf numFmtId="0" fontId="30" fillId="0" borderId="101" xfId="0" applyFont="1" applyFill="1" applyBorder="1" applyAlignment="1">
      <alignment horizontal="center" vertical="center" wrapText="1"/>
    </xf>
    <xf numFmtId="0" fontId="29" fillId="0" borderId="1" xfId="0" applyFont="1" applyFill="1" applyBorder="1" applyAlignment="1">
      <alignment horizontal="center" vertical="top" wrapText="1"/>
    </xf>
    <xf numFmtId="0" fontId="29" fillId="0" borderId="1" xfId="0" applyFont="1" applyFill="1" applyBorder="1" applyAlignment="1">
      <alignment horizontal="center" vertical="top"/>
    </xf>
    <xf numFmtId="171" fontId="29" fillId="0" borderId="9" xfId="0" applyNumberFormat="1" applyFont="1" applyFill="1" applyBorder="1" applyAlignment="1">
      <alignment horizontal="center" vertical="center" wrapText="1"/>
    </xf>
    <xf numFmtId="0" fontId="25" fillId="0" borderId="0" xfId="0" applyFont="1"/>
    <xf numFmtId="0" fontId="12" fillId="0" borderId="18" xfId="0" applyFont="1" applyBorder="1" applyAlignment="1">
      <alignment horizontal="left" vertical="center" wrapText="1"/>
    </xf>
    <xf numFmtId="3" fontId="12" fillId="0" borderId="18" xfId="0" applyNumberFormat="1" applyFont="1" applyBorder="1" applyAlignment="1">
      <alignment horizontal="center" vertical="center" wrapText="1"/>
    </xf>
    <xf numFmtId="0" fontId="20" fillId="0" borderId="1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49" xfId="0" applyFont="1" applyBorder="1" applyAlignment="1">
      <alignment horizontal="center" vertical="center" wrapText="1"/>
    </xf>
    <xf numFmtId="3"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0" fontId="12" fillId="0" borderId="7" xfId="0" applyFont="1" applyBorder="1" applyAlignment="1">
      <alignment vertical="center"/>
    </xf>
    <xf numFmtId="166" fontId="12" fillId="0" borderId="1" xfId="9" applyNumberFormat="1" applyFont="1" applyBorder="1" applyAlignment="1">
      <alignment horizontal="center" vertical="center"/>
    </xf>
    <xf numFmtId="0" fontId="0" fillId="0" borderId="0" xfId="0" applyAlignment="1"/>
    <xf numFmtId="0" fontId="25" fillId="0" borderId="0" xfId="0" applyFont="1" applyAlignment="1">
      <alignment horizontal="left"/>
    </xf>
    <xf numFmtId="3" fontId="12" fillId="0" borderId="1" xfId="0" applyNumberFormat="1" applyFont="1" applyBorder="1" applyAlignment="1">
      <alignment vertical="center" wrapText="1"/>
    </xf>
    <xf numFmtId="3" fontId="29" fillId="0" borderId="7" xfId="0" applyNumberFormat="1" applyFont="1" applyFill="1" applyBorder="1" applyAlignment="1">
      <alignment horizontal="center" vertical="center"/>
    </xf>
    <xf numFmtId="3" fontId="30" fillId="0" borderId="7" xfId="0" applyNumberFormat="1" applyFont="1" applyFill="1" applyBorder="1" applyAlignment="1">
      <alignment horizontal="center" vertical="center"/>
    </xf>
    <xf numFmtId="3" fontId="29" fillId="0" borderId="22" xfId="0" applyNumberFormat="1" applyFont="1" applyFill="1" applyBorder="1" applyAlignment="1">
      <alignment horizontal="center" vertical="center"/>
    </xf>
    <xf numFmtId="3" fontId="29" fillId="0" borderId="26" xfId="0" applyNumberFormat="1" applyFont="1" applyFill="1" applyBorder="1" applyAlignment="1">
      <alignment horizontal="center" vertical="center"/>
    </xf>
    <xf numFmtId="3" fontId="32" fillId="0" borderId="17" xfId="0" applyNumberFormat="1" applyFont="1" applyFill="1" applyBorder="1" applyAlignment="1">
      <alignment horizontal="center" vertical="center" wrapText="1"/>
    </xf>
    <xf numFmtId="3" fontId="32" fillId="0" borderId="7" xfId="0" applyNumberFormat="1" applyFont="1" applyFill="1" applyBorder="1" applyAlignment="1">
      <alignment horizontal="center" vertical="center" wrapText="1"/>
    </xf>
    <xf numFmtId="164" fontId="29" fillId="20" borderId="6" xfId="0" applyNumberFormat="1" applyFont="1" applyFill="1" applyBorder="1" applyAlignment="1">
      <alignment horizontal="right" vertical="center"/>
    </xf>
    <xf numFmtId="164" fontId="29" fillId="20" borderId="52" xfId="0" applyNumberFormat="1" applyFont="1" applyFill="1" applyBorder="1" applyAlignment="1">
      <alignment horizontal="right" vertical="center"/>
    </xf>
    <xf numFmtId="0" fontId="31" fillId="20" borderId="37" xfId="0" applyFont="1" applyFill="1" applyBorder="1" applyAlignment="1">
      <alignment horizontal="center" vertical="center"/>
    </xf>
    <xf numFmtId="0" fontId="29" fillId="20" borderId="9" xfId="0" applyFont="1" applyFill="1" applyBorder="1" applyAlignment="1">
      <alignment horizontal="center" vertical="center" wrapText="1"/>
    </xf>
    <xf numFmtId="0" fontId="30" fillId="20" borderId="4" xfId="0" applyFont="1" applyFill="1" applyBorder="1" applyAlignment="1">
      <alignment vertical="center" wrapText="1"/>
    </xf>
    <xf numFmtId="0" fontId="30" fillId="20" borderId="1" xfId="0" applyFont="1" applyFill="1" applyBorder="1" applyAlignment="1">
      <alignment horizontal="center" vertical="center" wrapText="1"/>
    </xf>
    <xf numFmtId="0" fontId="30" fillId="20" borderId="9" xfId="0" applyFont="1" applyFill="1" applyBorder="1" applyAlignment="1">
      <alignment horizontal="center" vertical="center" wrapText="1"/>
    </xf>
    <xf numFmtId="0" fontId="30" fillId="20" borderId="6" xfId="0" applyFont="1" applyFill="1" applyBorder="1" applyAlignment="1">
      <alignment horizontal="justify" vertical="center" wrapText="1"/>
    </xf>
    <xf numFmtId="0" fontId="32" fillId="20" borderId="6" xfId="0" applyFont="1" applyFill="1" applyBorder="1" applyAlignment="1">
      <alignment horizontal="justify" vertical="center" wrapText="1"/>
    </xf>
    <xf numFmtId="0" fontId="29" fillId="20" borderId="6" xfId="0" applyFont="1" applyFill="1" applyBorder="1" applyAlignment="1">
      <alignment horizontal="center" vertical="center"/>
    </xf>
    <xf numFmtId="0" fontId="30" fillId="20" borderId="37" xfId="0" applyFont="1" applyFill="1" applyBorder="1" applyAlignment="1">
      <alignment horizontal="center" vertical="center" wrapText="1"/>
    </xf>
    <xf numFmtId="0" fontId="30" fillId="20" borderId="9" xfId="0" applyFont="1" applyFill="1" applyBorder="1" applyAlignment="1">
      <alignment vertical="center" wrapText="1"/>
    </xf>
    <xf numFmtId="0" fontId="30" fillId="20" borderId="6" xfId="0" applyFont="1" applyFill="1" applyBorder="1" applyAlignment="1">
      <alignment vertical="center" wrapText="1"/>
    </xf>
    <xf numFmtId="164" fontId="29" fillId="20" borderId="40" xfId="0" applyNumberFormat="1" applyFont="1" applyFill="1" applyBorder="1" applyAlignment="1">
      <alignment horizontal="right" vertical="center"/>
    </xf>
    <xf numFmtId="0" fontId="30" fillId="20" borderId="55" xfId="0" applyFont="1" applyFill="1" applyBorder="1" applyAlignment="1">
      <alignment horizontal="justify" vertical="center" wrapText="1"/>
    </xf>
    <xf numFmtId="0" fontId="30" fillId="20" borderId="6" xfId="0" applyFont="1" applyFill="1" applyBorder="1" applyAlignment="1">
      <alignment horizontal="left" vertical="center" wrapText="1"/>
    </xf>
    <xf numFmtId="0" fontId="30" fillId="20" borderId="6" xfId="0" applyFont="1" applyFill="1" applyBorder="1" applyAlignment="1">
      <alignment horizontal="center" vertical="center" wrapText="1"/>
    </xf>
    <xf numFmtId="0" fontId="30" fillId="20" borderId="52" xfId="0" applyFont="1" applyFill="1" applyBorder="1" applyAlignment="1">
      <alignment horizontal="center" vertical="center" wrapText="1"/>
    </xf>
    <xf numFmtId="0" fontId="30" fillId="20" borderId="28" xfId="0" applyFont="1" applyFill="1" applyBorder="1" applyAlignment="1">
      <alignment vertical="center" wrapText="1"/>
    </xf>
    <xf numFmtId="164" fontId="29" fillId="20" borderId="37" xfId="0" applyNumberFormat="1" applyFont="1" applyFill="1" applyBorder="1" applyAlignment="1">
      <alignment horizontal="right" vertical="center"/>
    </xf>
    <xf numFmtId="164" fontId="29" fillId="20" borderId="1" xfId="0" applyNumberFormat="1" applyFont="1" applyFill="1" applyBorder="1" applyAlignment="1">
      <alignment horizontal="right" vertical="center"/>
    </xf>
    <xf numFmtId="164" fontId="29" fillId="20" borderId="28" xfId="0" applyNumberFormat="1" applyFont="1" applyFill="1" applyBorder="1" applyAlignment="1">
      <alignment horizontal="right" vertical="center"/>
    </xf>
    <xf numFmtId="0" fontId="29" fillId="20" borderId="55" xfId="0" applyFont="1" applyFill="1" applyBorder="1"/>
    <xf numFmtId="0" fontId="31" fillId="20" borderId="40" xfId="0" applyFont="1" applyFill="1" applyBorder="1" applyAlignment="1">
      <alignment vertical="center" wrapText="1"/>
    </xf>
    <xf numFmtId="0" fontId="30" fillId="20" borderId="4" xfId="0" applyFont="1" applyFill="1" applyBorder="1" applyAlignment="1">
      <alignment horizontal="center" vertical="center" wrapText="1"/>
    </xf>
    <xf numFmtId="0" fontId="31" fillId="20" borderId="38" xfId="0" applyFont="1" applyFill="1" applyBorder="1" applyAlignment="1">
      <alignment horizontal="center" vertical="center"/>
    </xf>
    <xf numFmtId="0" fontId="31" fillId="20" borderId="19" xfId="0" applyFont="1" applyFill="1" applyBorder="1" applyAlignment="1">
      <alignment vertical="center"/>
    </xf>
    <xf numFmtId="0" fontId="31" fillId="20" borderId="65" xfId="0" applyFont="1" applyFill="1" applyBorder="1" applyAlignment="1">
      <alignment vertical="center"/>
    </xf>
    <xf numFmtId="0" fontId="31" fillId="20" borderId="46" xfId="0" applyFont="1" applyFill="1" applyBorder="1" applyAlignment="1">
      <alignment horizontal="center" vertical="center"/>
    </xf>
    <xf numFmtId="0" fontId="31" fillId="20" borderId="42" xfId="0" applyFont="1" applyFill="1" applyBorder="1" applyAlignment="1">
      <alignment vertical="center"/>
    </xf>
    <xf numFmtId="0" fontId="31" fillId="20" borderId="62" xfId="0" applyFont="1" applyFill="1" applyBorder="1" applyAlignment="1">
      <alignment vertical="center"/>
    </xf>
    <xf numFmtId="164" fontId="31" fillId="20" borderId="62" xfId="0" applyNumberFormat="1" applyFont="1" applyFill="1" applyBorder="1" applyAlignment="1">
      <alignment vertical="center"/>
    </xf>
    <xf numFmtId="0" fontId="30" fillId="20" borderId="55" xfId="0" applyFont="1" applyFill="1" applyBorder="1" applyAlignment="1">
      <alignment vertical="center" wrapText="1"/>
    </xf>
    <xf numFmtId="0" fontId="30" fillId="20" borderId="30" xfId="0" applyFont="1" applyFill="1" applyBorder="1" applyAlignment="1">
      <alignment horizontal="left" vertical="center" wrapText="1"/>
    </xf>
    <xf numFmtId="0" fontId="30" fillId="20" borderId="52" xfId="0" applyFont="1" applyFill="1" applyBorder="1" applyAlignment="1">
      <alignment vertical="center" wrapText="1"/>
    </xf>
    <xf numFmtId="4" fontId="29" fillId="20" borderId="6" xfId="0" applyNumberFormat="1" applyFont="1" applyFill="1" applyBorder="1" applyAlignment="1">
      <alignment horizontal="right" vertical="center"/>
    </xf>
    <xf numFmtId="0" fontId="29" fillId="20" borderId="52" xfId="0" applyFont="1" applyFill="1" applyBorder="1" applyAlignment="1">
      <alignment horizontal="center"/>
    </xf>
    <xf numFmtId="0" fontId="34" fillId="20" borderId="55" xfId="0" applyFont="1" applyFill="1" applyBorder="1" applyAlignment="1">
      <alignment horizontal="center" vertical="center" wrapText="1"/>
    </xf>
    <xf numFmtId="0" fontId="34" fillId="20" borderId="37" xfId="0" applyFont="1" applyFill="1" applyBorder="1" applyAlignment="1">
      <alignment horizontal="left" vertical="center" wrapText="1"/>
    </xf>
    <xf numFmtId="3" fontId="34" fillId="20" borderId="1" xfId="0" applyNumberFormat="1" applyFont="1" applyFill="1" applyBorder="1" applyAlignment="1">
      <alignment horizontal="center" vertical="center" wrapText="1"/>
    </xf>
    <xf numFmtId="3" fontId="34" fillId="20" borderId="9" xfId="0" applyNumberFormat="1" applyFont="1" applyFill="1" applyBorder="1" applyAlignment="1">
      <alignment horizontal="center" vertical="center" wrapText="1"/>
    </xf>
    <xf numFmtId="0" fontId="34" fillId="20" borderId="6" xfId="0" applyFont="1" applyFill="1" applyBorder="1" applyAlignment="1">
      <alignment horizontal="left" vertical="center" wrapText="1"/>
    </xf>
    <xf numFmtId="0" fontId="34" fillId="20" borderId="6" xfId="0" applyFont="1" applyFill="1" applyBorder="1" applyAlignment="1">
      <alignment horizontal="center" vertical="center" wrapText="1"/>
    </xf>
    <xf numFmtId="4" fontId="34" fillId="20" borderId="52" xfId="2" applyNumberFormat="1" applyFont="1" applyFill="1" applyBorder="1" applyAlignment="1">
      <alignment horizontal="center"/>
    </xf>
    <xf numFmtId="0" fontId="29" fillId="20" borderId="55" xfId="0" applyFont="1" applyFill="1" applyBorder="1" applyAlignment="1">
      <alignment vertical="center" wrapText="1"/>
    </xf>
    <xf numFmtId="0" fontId="30" fillId="20" borderId="37" xfId="0" applyFont="1" applyFill="1" applyBorder="1" applyAlignment="1">
      <alignment horizontal="left" vertical="center" wrapText="1"/>
    </xf>
    <xf numFmtId="4" fontId="31" fillId="20" borderId="55" xfId="2" applyNumberFormat="1" applyFont="1" applyFill="1" applyBorder="1" applyAlignment="1">
      <alignment horizontal="center"/>
    </xf>
    <xf numFmtId="0" fontId="29" fillId="20" borderId="68" xfId="0" applyFont="1" applyFill="1" applyBorder="1"/>
    <xf numFmtId="0" fontId="29" fillId="20" borderId="69" xfId="0" applyFont="1" applyFill="1" applyBorder="1"/>
    <xf numFmtId="0" fontId="29" fillId="20" borderId="69" xfId="0" applyFont="1" applyFill="1" applyBorder="1" applyAlignment="1">
      <alignment horizontal="left"/>
    </xf>
    <xf numFmtId="0" fontId="29" fillId="20" borderId="69" xfId="0" applyFont="1" applyFill="1" applyBorder="1" applyAlignment="1">
      <alignment horizontal="center"/>
    </xf>
    <xf numFmtId="0" fontId="29" fillId="20" borderId="71" xfId="0" applyFont="1" applyFill="1" applyBorder="1" applyAlignment="1">
      <alignment horizontal="center"/>
    </xf>
    <xf numFmtId="3" fontId="29" fillId="20" borderId="6" xfId="0" applyNumberFormat="1" applyFont="1" applyFill="1" applyBorder="1" applyAlignment="1">
      <alignment horizontal="right" vertical="center"/>
    </xf>
    <xf numFmtId="3" fontId="30" fillId="20" borderId="6" xfId="0" applyNumberFormat="1" applyFont="1" applyFill="1" applyBorder="1" applyAlignment="1">
      <alignment horizontal="right" vertical="center"/>
    </xf>
    <xf numFmtId="0" fontId="30" fillId="0" borderId="7" xfId="0" applyFont="1" applyFill="1" applyBorder="1" applyAlignment="1">
      <alignment horizontal="center" vertical="center"/>
    </xf>
    <xf numFmtId="0" fontId="30" fillId="0" borderId="7" xfId="0" applyFont="1" applyFill="1" applyBorder="1" applyAlignment="1">
      <alignment horizontal="center" vertical="center" wrapText="1"/>
    </xf>
    <xf numFmtId="9" fontId="30" fillId="0" borderId="7" xfId="0" applyNumberFormat="1" applyFont="1" applyFill="1" applyBorder="1" applyAlignment="1">
      <alignment horizontal="center" vertical="center" wrapText="1"/>
    </xf>
    <xf numFmtId="3" fontId="30" fillId="0" borderId="7" xfId="0" applyNumberFormat="1" applyFont="1" applyFill="1" applyBorder="1" applyAlignment="1">
      <alignment horizontal="center" vertical="center" wrapText="1"/>
    </xf>
    <xf numFmtId="0" fontId="30" fillId="0" borderId="7" xfId="1" applyFont="1" applyFill="1" applyBorder="1" applyAlignment="1">
      <alignment horizontal="center" vertical="center" wrapText="1"/>
    </xf>
    <xf numFmtId="0" fontId="30" fillId="0" borderId="26" xfId="1" applyFont="1" applyFill="1" applyBorder="1" applyAlignment="1">
      <alignment horizontal="center" vertical="center" wrapText="1"/>
    </xf>
    <xf numFmtId="0" fontId="29" fillId="0" borderId="7" xfId="0" applyFont="1" applyFill="1" applyBorder="1" applyAlignment="1">
      <alignment horizontal="center" vertical="center"/>
    </xf>
    <xf numFmtId="0" fontId="32" fillId="0" borderId="49" xfId="0" applyFont="1" applyFill="1" applyBorder="1" applyAlignment="1">
      <alignment horizontal="center" vertical="center" wrapText="1"/>
    </xf>
    <xf numFmtId="4" fontId="30" fillId="0" borderId="37" xfId="8" applyNumberFormat="1" applyFont="1" applyFill="1" applyBorder="1" applyAlignment="1">
      <alignment horizontal="right" vertical="center"/>
    </xf>
    <xf numFmtId="4" fontId="29" fillId="20" borderId="40" xfId="0" applyNumberFormat="1" applyFont="1" applyFill="1" applyBorder="1" applyAlignment="1">
      <alignment horizontal="right" vertical="center"/>
    </xf>
    <xf numFmtId="4" fontId="30" fillId="0" borderId="37" xfId="0" applyNumberFormat="1" applyFont="1" applyFill="1" applyBorder="1" applyAlignment="1">
      <alignment horizontal="right" vertical="center"/>
    </xf>
    <xf numFmtId="4" fontId="30" fillId="0" borderId="37" xfId="0" applyNumberFormat="1" applyFont="1" applyFill="1" applyBorder="1" applyAlignment="1">
      <alignment horizontal="right" vertical="center" wrapText="1"/>
    </xf>
    <xf numFmtId="4" fontId="30" fillId="0" borderId="21" xfId="0" applyNumberFormat="1" applyFont="1" applyFill="1" applyBorder="1" applyAlignment="1">
      <alignment horizontal="right" vertical="center"/>
    </xf>
    <xf numFmtId="4" fontId="29" fillId="20" borderId="69" xfId="0" applyNumberFormat="1" applyFont="1" applyFill="1" applyBorder="1"/>
    <xf numFmtId="10" fontId="30" fillId="20" borderId="55" xfId="0" applyNumberFormat="1" applyFont="1" applyFill="1" applyBorder="1" applyAlignment="1">
      <alignment vertical="center"/>
    </xf>
    <xf numFmtId="10" fontId="30" fillId="20" borderId="4" xfId="0" applyNumberFormat="1" applyFont="1" applyFill="1" applyBorder="1" applyAlignment="1">
      <alignment vertical="center"/>
    </xf>
    <xf numFmtId="10" fontId="30" fillId="20" borderId="1" xfId="0" applyNumberFormat="1" applyFont="1" applyFill="1" applyBorder="1" applyAlignment="1">
      <alignment horizontal="center" vertical="center"/>
    </xf>
    <xf numFmtId="10" fontId="30" fillId="20" borderId="7" xfId="0" applyNumberFormat="1" applyFont="1" applyFill="1" applyBorder="1" applyAlignment="1">
      <alignment horizontal="center" vertical="center"/>
    </xf>
    <xf numFmtId="10" fontId="30" fillId="20" borderId="40" xfId="0" applyNumberFormat="1" applyFont="1" applyFill="1" applyBorder="1" applyAlignment="1">
      <alignment vertical="center"/>
    </xf>
    <xf numFmtId="10" fontId="30" fillId="20" borderId="6" xfId="0" applyNumberFormat="1" applyFont="1" applyFill="1" applyBorder="1" applyAlignment="1">
      <alignment vertical="center"/>
    </xf>
    <xf numFmtId="0" fontId="29" fillId="20" borderId="6" xfId="0" applyFont="1" applyFill="1" applyBorder="1" applyAlignment="1">
      <alignment horizontal="center" vertical="center" wrapText="1"/>
    </xf>
    <xf numFmtId="0" fontId="29" fillId="20" borderId="52" xfId="0" applyFont="1" applyFill="1" applyBorder="1" applyAlignment="1">
      <alignment horizontal="center" vertical="center"/>
    </xf>
    <xf numFmtId="0" fontId="29" fillId="20" borderId="55" xfId="0" applyFont="1" applyFill="1" applyBorder="1" applyAlignment="1">
      <alignment horizontal="center"/>
    </xf>
    <xf numFmtId="0" fontId="29" fillId="20" borderId="6" xfId="0" applyFont="1" applyFill="1" applyBorder="1" applyAlignment="1">
      <alignment vertical="center" wrapText="1"/>
    </xf>
    <xf numFmtId="0" fontId="29" fillId="20" borderId="52" xfId="0" applyFont="1" applyFill="1" applyBorder="1" applyAlignment="1">
      <alignment vertical="center" wrapText="1"/>
    </xf>
    <xf numFmtId="10" fontId="30" fillId="20" borderId="6" xfId="0" applyNumberFormat="1" applyFont="1" applyFill="1" applyBorder="1" applyAlignment="1">
      <alignment horizontal="center" vertical="center"/>
    </xf>
    <xf numFmtId="164" fontId="30" fillId="20" borderId="6" xfId="0" applyNumberFormat="1" applyFont="1" applyFill="1" applyBorder="1" applyAlignment="1">
      <alignment horizontal="right" vertical="center"/>
    </xf>
    <xf numFmtId="0" fontId="29" fillId="20" borderId="33" xfId="0" applyFont="1" applyFill="1" applyBorder="1" applyAlignment="1">
      <alignment vertical="center" wrapText="1"/>
    </xf>
    <xf numFmtId="0" fontId="29" fillId="20" borderId="31" xfId="0" applyFont="1" applyFill="1" applyBorder="1" applyAlignment="1">
      <alignment vertical="center" wrapText="1"/>
    </xf>
    <xf numFmtId="0" fontId="29" fillId="20" borderId="101" xfId="0" applyFont="1" applyFill="1" applyBorder="1" applyAlignment="1">
      <alignment vertical="center" wrapText="1"/>
    </xf>
    <xf numFmtId="164" fontId="29" fillId="20" borderId="31" xfId="0" applyNumberFormat="1" applyFont="1" applyFill="1" applyBorder="1" applyAlignment="1">
      <alignment horizontal="right" vertical="center"/>
    </xf>
    <xf numFmtId="164" fontId="30" fillId="20" borderId="2" xfId="0" applyNumberFormat="1" applyFont="1" applyFill="1" applyBorder="1" applyAlignment="1">
      <alignment horizontal="right" vertical="center"/>
    </xf>
    <xf numFmtId="3" fontId="12" fillId="0" borderId="107" xfId="0" applyNumberFormat="1" applyFont="1" applyFill="1" applyBorder="1" applyAlignment="1">
      <alignment vertical="center"/>
    </xf>
    <xf numFmtId="0" fontId="7" fillId="20" borderId="55" xfId="0" applyFont="1" applyFill="1" applyBorder="1" applyAlignment="1">
      <alignment vertical="center"/>
    </xf>
    <xf numFmtId="0" fontId="7" fillId="20" borderId="4" xfId="0" applyFont="1" applyFill="1" applyBorder="1" applyAlignment="1">
      <alignment vertical="center"/>
    </xf>
    <xf numFmtId="0" fontId="7" fillId="20" borderId="1" xfId="0" applyFont="1" applyFill="1" applyBorder="1" applyAlignment="1">
      <alignment vertical="center"/>
    </xf>
    <xf numFmtId="0" fontId="7" fillId="20" borderId="7" xfId="0" applyFont="1" applyFill="1" applyBorder="1" applyAlignment="1">
      <alignment vertical="center"/>
    </xf>
    <xf numFmtId="0" fontId="7" fillId="20" borderId="40" xfId="0" applyFont="1" applyFill="1" applyBorder="1" applyAlignment="1">
      <alignment vertical="center"/>
    </xf>
    <xf numFmtId="0" fontId="7" fillId="20" borderId="6" xfId="0" applyFont="1" applyFill="1" applyBorder="1" applyAlignment="1">
      <alignment vertical="center"/>
    </xf>
    <xf numFmtId="0" fontId="12" fillId="20" borderId="6" xfId="0" applyFont="1" applyFill="1" applyBorder="1" applyAlignment="1">
      <alignment vertical="center" wrapText="1"/>
    </xf>
    <xf numFmtId="0" fontId="12" fillId="20" borderId="52" xfId="0" applyFont="1" applyFill="1" applyBorder="1" applyAlignment="1">
      <alignment vertical="center" wrapText="1"/>
    </xf>
    <xf numFmtId="3" fontId="12" fillId="20" borderId="40" xfId="0" applyNumberFormat="1" applyFont="1" applyFill="1" applyBorder="1" applyAlignment="1">
      <alignment vertical="center"/>
    </xf>
    <xf numFmtId="3" fontId="12" fillId="20" borderId="6" xfId="0" applyNumberFormat="1" applyFont="1" applyFill="1" applyBorder="1" applyAlignment="1">
      <alignment vertical="center"/>
    </xf>
    <xf numFmtId="4" fontId="7" fillId="20" borderId="52" xfId="2" applyNumberFormat="1" applyFont="1" applyFill="1" applyBorder="1" applyAlignment="1">
      <alignment horizontal="center"/>
    </xf>
    <xf numFmtId="0" fontId="30" fillId="0" borderId="58" xfId="0" applyFont="1" applyFill="1" applyBorder="1" applyAlignment="1">
      <alignment horizontal="center" vertical="center" wrapText="1"/>
    </xf>
    <xf numFmtId="0" fontId="31" fillId="20" borderId="55" xfId="0" applyFont="1" applyFill="1" applyBorder="1" applyAlignment="1">
      <alignment vertical="center"/>
    </xf>
    <xf numFmtId="0" fontId="31" fillId="20" borderId="40" xfId="0" applyFont="1" applyFill="1" applyBorder="1" applyAlignment="1">
      <alignment vertical="center"/>
    </xf>
    <xf numFmtId="0" fontId="31" fillId="20" borderId="6" xfId="0" applyFont="1" applyFill="1" applyBorder="1" applyAlignment="1">
      <alignment horizontal="center" vertical="center"/>
    </xf>
    <xf numFmtId="0" fontId="31" fillId="20" borderId="52" xfId="0" applyFont="1" applyFill="1" applyBorder="1" applyAlignment="1">
      <alignment horizontal="center" vertical="center"/>
    </xf>
    <xf numFmtId="0" fontId="31" fillId="20" borderId="37" xfId="0" applyFont="1" applyFill="1" applyBorder="1" applyAlignment="1">
      <alignment vertical="center"/>
    </xf>
    <xf numFmtId="0" fontId="31" fillId="20" borderId="1" xfId="0" applyFont="1" applyFill="1" applyBorder="1" applyAlignment="1">
      <alignment vertical="center"/>
    </xf>
    <xf numFmtId="0" fontId="29" fillId="20" borderId="1" xfId="0" applyFont="1" applyFill="1" applyBorder="1" applyAlignment="1">
      <alignment vertical="center" wrapText="1"/>
    </xf>
    <xf numFmtId="0" fontId="29" fillId="20" borderId="9" xfId="0" applyFont="1" applyFill="1" applyBorder="1" applyAlignment="1">
      <alignment vertical="center" wrapText="1"/>
    </xf>
    <xf numFmtId="3" fontId="29" fillId="20" borderId="37" xfId="0" applyNumberFormat="1" applyFont="1" applyFill="1" applyBorder="1" applyAlignment="1">
      <alignment horizontal="right" vertical="center" wrapText="1"/>
    </xf>
    <xf numFmtId="3" fontId="29" fillId="20" borderId="1" xfId="0" applyNumberFormat="1" applyFont="1" applyFill="1" applyBorder="1" applyAlignment="1">
      <alignment horizontal="right" vertical="center" wrapText="1"/>
    </xf>
    <xf numFmtId="3" fontId="29" fillId="20" borderId="9" xfId="0" applyNumberFormat="1" applyFont="1" applyFill="1" applyBorder="1" applyAlignment="1">
      <alignment horizontal="right" vertical="center" wrapText="1"/>
    </xf>
    <xf numFmtId="4" fontId="31" fillId="20" borderId="52" xfId="2" applyNumberFormat="1" applyFont="1" applyFill="1" applyBorder="1" applyAlignment="1">
      <alignment horizontal="center"/>
    </xf>
    <xf numFmtId="0" fontId="29" fillId="20" borderId="30" xfId="0" applyFont="1" applyFill="1" applyBorder="1" applyAlignment="1">
      <alignment vertical="center" textRotation="90" wrapText="1"/>
    </xf>
    <xf numFmtId="0" fontId="31" fillId="20" borderId="1" xfId="0" applyFont="1" applyFill="1" applyBorder="1" applyAlignment="1">
      <alignment horizontal="center" vertical="center"/>
    </xf>
    <xf numFmtId="0" fontId="31" fillId="20" borderId="9" xfId="0" applyFont="1" applyFill="1" applyBorder="1" applyAlignment="1">
      <alignment horizontal="center" vertical="center"/>
    </xf>
    <xf numFmtId="0" fontId="29" fillId="20" borderId="31" xfId="0" applyFont="1" applyFill="1" applyBorder="1" applyAlignment="1">
      <alignment horizontal="center" vertical="center" wrapText="1"/>
    </xf>
    <xf numFmtId="0" fontId="31" fillId="20" borderId="31" xfId="0" applyFont="1" applyFill="1" applyBorder="1" applyAlignment="1">
      <alignment horizontal="center" vertical="center"/>
    </xf>
    <xf numFmtId="0" fontId="31" fillId="20" borderId="101" xfId="0" applyFont="1" applyFill="1" applyBorder="1" applyAlignment="1">
      <alignment horizontal="center" vertical="center"/>
    </xf>
    <xf numFmtId="4" fontId="31" fillId="20" borderId="102" xfId="2" applyNumberFormat="1" applyFont="1" applyFill="1" applyBorder="1" applyAlignment="1">
      <alignment horizontal="center"/>
    </xf>
    <xf numFmtId="0" fontId="31" fillId="20" borderId="53" xfId="0" applyFont="1" applyFill="1" applyBorder="1" applyAlignment="1">
      <alignment vertical="center"/>
    </xf>
    <xf numFmtId="0" fontId="31" fillId="20" borderId="38" xfId="0" applyFont="1" applyFill="1" applyBorder="1" applyAlignment="1">
      <alignment vertical="center"/>
    </xf>
    <xf numFmtId="0" fontId="31" fillId="20" borderId="18" xfId="0" applyFont="1" applyFill="1" applyBorder="1" applyAlignment="1">
      <alignment horizontal="center" vertical="center"/>
    </xf>
    <xf numFmtId="0" fontId="31" fillId="20" borderId="19" xfId="0" applyFont="1" applyFill="1" applyBorder="1" applyAlignment="1">
      <alignment horizontal="center" vertical="center"/>
    </xf>
    <xf numFmtId="0" fontId="31" fillId="20" borderId="50" xfId="0" applyFont="1" applyFill="1" applyBorder="1" applyAlignment="1">
      <alignment vertical="center"/>
    </xf>
    <xf numFmtId="0" fontId="31" fillId="20" borderId="18" xfId="0" applyFont="1" applyFill="1" applyBorder="1" applyAlignment="1">
      <alignment vertical="center"/>
    </xf>
    <xf numFmtId="0" fontId="29" fillId="20" borderId="18" xfId="0" applyFont="1" applyFill="1" applyBorder="1" applyAlignment="1">
      <alignment vertical="center" wrapText="1"/>
    </xf>
    <xf numFmtId="0" fontId="29" fillId="20" borderId="19" xfId="0" applyFont="1" applyFill="1" applyBorder="1" applyAlignment="1">
      <alignment vertical="center" wrapText="1"/>
    </xf>
    <xf numFmtId="3" fontId="29" fillId="20" borderId="38" xfId="0" applyNumberFormat="1" applyFont="1" applyFill="1" applyBorder="1" applyAlignment="1">
      <alignment horizontal="right" vertical="center" wrapText="1"/>
    </xf>
    <xf numFmtId="3" fontId="29" fillId="20" borderId="18" xfId="0" applyNumberFormat="1" applyFont="1" applyFill="1" applyBorder="1" applyAlignment="1">
      <alignment horizontal="right" vertical="center" wrapText="1"/>
    </xf>
    <xf numFmtId="3" fontId="29" fillId="20" borderId="19" xfId="0" applyNumberFormat="1" applyFont="1" applyFill="1" applyBorder="1" applyAlignment="1">
      <alignment horizontal="right" vertical="center" wrapText="1"/>
    </xf>
    <xf numFmtId="4" fontId="31" fillId="20" borderId="59" xfId="2" applyNumberFormat="1" applyFont="1" applyFill="1" applyBorder="1" applyAlignment="1">
      <alignment horizontal="center"/>
    </xf>
    <xf numFmtId="0" fontId="30" fillId="0" borderId="40" xfId="0" applyFont="1" applyFill="1" applyBorder="1" applyAlignment="1">
      <alignment horizontal="justify" vertical="center" wrapText="1"/>
    </xf>
    <xf numFmtId="0" fontId="30" fillId="0" borderId="40" xfId="0" applyFont="1" applyFill="1" applyBorder="1" applyAlignment="1">
      <alignment horizontal="left" vertical="center" wrapText="1"/>
    </xf>
    <xf numFmtId="0" fontId="30" fillId="0" borderId="2" xfId="0" applyFont="1" applyFill="1" applyBorder="1" applyAlignment="1">
      <alignment vertical="center" wrapText="1"/>
    </xf>
    <xf numFmtId="0" fontId="46" fillId="0" borderId="0" xfId="0" applyFont="1"/>
    <xf numFmtId="0" fontId="29" fillId="0" borderId="5" xfId="0" applyFont="1" applyFill="1" applyBorder="1" applyAlignment="1">
      <alignment vertical="center" wrapText="1"/>
    </xf>
    <xf numFmtId="0" fontId="30" fillId="0" borderId="5" xfId="0" applyFont="1" applyFill="1" applyBorder="1" applyAlignment="1">
      <alignment vertical="center" wrapText="1"/>
    </xf>
    <xf numFmtId="0" fontId="30" fillId="0" borderId="9" xfId="0" applyFont="1" applyFill="1" applyBorder="1" applyAlignment="1">
      <alignment vertical="center" wrapText="1"/>
    </xf>
    <xf numFmtId="4" fontId="30" fillId="0" borderId="1" xfId="0" applyNumberFormat="1" applyFont="1" applyFill="1" applyBorder="1" applyAlignment="1">
      <alignment horizontal="center" vertical="center"/>
    </xf>
    <xf numFmtId="4" fontId="30" fillId="0" borderId="9" xfId="0" applyNumberFormat="1" applyFont="1" applyFill="1" applyBorder="1" applyAlignment="1">
      <alignment horizontal="center" vertical="center"/>
    </xf>
    <xf numFmtId="10" fontId="30" fillId="0" borderId="1" xfId="9" applyNumberFormat="1" applyFont="1" applyFill="1" applyBorder="1" applyAlignment="1">
      <alignment horizontal="center" vertical="center"/>
    </xf>
    <xf numFmtId="4" fontId="30" fillId="0" borderId="1" xfId="9" applyNumberFormat="1" applyFont="1" applyFill="1" applyBorder="1" applyAlignment="1">
      <alignment horizontal="center" vertical="center"/>
    </xf>
    <xf numFmtId="4" fontId="30" fillId="0" borderId="1" xfId="3" applyNumberFormat="1" applyFont="1" applyFill="1" applyBorder="1" applyAlignment="1">
      <alignment horizontal="center" vertical="center"/>
    </xf>
    <xf numFmtId="4" fontId="30" fillId="0" borderId="9" xfId="9" applyNumberFormat="1" applyFont="1" applyFill="1" applyBorder="1" applyAlignment="1">
      <alignment horizontal="center" vertical="center"/>
    </xf>
    <xf numFmtId="0" fontId="30" fillId="0" borderId="55" xfId="0" applyFont="1" applyFill="1" applyBorder="1" applyAlignment="1">
      <alignment horizontal="center" vertical="center" wrapText="1"/>
    </xf>
    <xf numFmtId="4" fontId="29" fillId="0" borderId="1" xfId="0" applyNumberFormat="1" applyFont="1" applyFill="1" applyBorder="1" applyAlignment="1">
      <alignment horizontal="right" vertical="center"/>
    </xf>
    <xf numFmtId="4" fontId="29" fillId="0" borderId="9" xfId="0" applyNumberFormat="1" applyFont="1" applyFill="1" applyBorder="1" applyAlignment="1">
      <alignment horizontal="right" vertical="center"/>
    </xf>
    <xf numFmtId="4" fontId="29" fillId="0" borderId="37" xfId="0" applyNumberFormat="1" applyFont="1" applyFill="1" applyBorder="1" applyAlignment="1">
      <alignment horizontal="right" vertical="center"/>
    </xf>
    <xf numFmtId="4" fontId="29" fillId="0" borderId="7" xfId="0" applyNumberFormat="1" applyFont="1" applyFill="1" applyBorder="1" applyAlignment="1">
      <alignment horizontal="right" vertical="center"/>
    </xf>
    <xf numFmtId="0" fontId="29" fillId="0" borderId="1" xfId="0" applyFont="1" applyFill="1" applyBorder="1" applyAlignment="1">
      <alignment horizontal="center" vertical="center" wrapText="1"/>
    </xf>
    <xf numFmtId="4" fontId="29" fillId="0" borderId="4" xfId="0" applyNumberFormat="1" applyFont="1" applyFill="1" applyBorder="1" applyAlignment="1">
      <alignment horizontal="right" vertical="center"/>
    </xf>
    <xf numFmtId="3" fontId="29" fillId="0" borderId="35" xfId="0" applyNumberFormat="1" applyFont="1" applyFill="1" applyBorder="1" applyAlignment="1">
      <alignment horizontal="right" vertical="center"/>
    </xf>
    <xf numFmtId="0" fontId="30" fillId="0" borderId="5"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37"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29" fillId="0" borderId="9"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5"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1" xfId="0" applyFont="1" applyFill="1" applyBorder="1" applyAlignment="1">
      <alignment horizontal="left" vertical="center" wrapText="1"/>
    </xf>
    <xf numFmtId="10" fontId="30" fillId="20" borderId="6" xfId="0"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vertical="center" wrapText="1"/>
    </xf>
    <xf numFmtId="0" fontId="15" fillId="0" borderId="1" xfId="10" applyFont="1" applyBorder="1" applyAlignment="1">
      <alignment horizontal="left" vertical="center" wrapText="1"/>
    </xf>
    <xf numFmtId="3" fontId="37" fillId="13" borderId="19" xfId="1" applyNumberFormat="1" applyFont="1" applyFill="1" applyBorder="1" applyAlignment="1">
      <alignment horizontal="center" vertical="center" wrapText="1"/>
    </xf>
    <xf numFmtId="3" fontId="29" fillId="0" borderId="81" xfId="0" applyNumberFormat="1" applyFont="1" applyFill="1" applyBorder="1" applyAlignment="1">
      <alignment horizontal="right" vertical="center"/>
    </xf>
    <xf numFmtId="3" fontId="30" fillId="0" borderId="35" xfId="0" applyNumberFormat="1" applyFont="1" applyFill="1" applyBorder="1" applyAlignment="1">
      <alignment horizontal="right" vertical="center"/>
    </xf>
    <xf numFmtId="3" fontId="29" fillId="0" borderId="9" xfId="0" applyNumberFormat="1" applyFont="1" applyFill="1" applyBorder="1" applyAlignment="1">
      <alignment horizontal="right" vertical="center"/>
    </xf>
    <xf numFmtId="3" fontId="29" fillId="0" borderId="77" xfId="0" applyNumberFormat="1" applyFont="1" applyFill="1" applyBorder="1" applyAlignment="1">
      <alignment horizontal="right" vertical="center"/>
    </xf>
    <xf numFmtId="3" fontId="29" fillId="0" borderId="78" xfId="0" applyNumberFormat="1" applyFont="1" applyFill="1" applyBorder="1" applyAlignment="1">
      <alignment horizontal="right" vertical="center"/>
    </xf>
    <xf numFmtId="3" fontId="29" fillId="0" borderId="79" xfId="0" applyNumberFormat="1" applyFont="1" applyFill="1" applyBorder="1" applyAlignment="1">
      <alignment horizontal="right" vertical="center"/>
    </xf>
    <xf numFmtId="3" fontId="29" fillId="20" borderId="40" xfId="0" applyNumberFormat="1" applyFont="1" applyFill="1" applyBorder="1" applyAlignment="1">
      <alignment horizontal="right" vertical="center"/>
    </xf>
    <xf numFmtId="3" fontId="29" fillId="20" borderId="31" xfId="0" applyNumberFormat="1" applyFont="1" applyFill="1" applyBorder="1" applyAlignment="1">
      <alignment horizontal="right" vertical="center"/>
    </xf>
    <xf numFmtId="3" fontId="30" fillId="20" borderId="2" xfId="0" applyNumberFormat="1" applyFont="1" applyFill="1" applyBorder="1" applyAlignment="1">
      <alignment horizontal="right" vertical="center"/>
    </xf>
    <xf numFmtId="3" fontId="29" fillId="0" borderId="19" xfId="0" applyNumberFormat="1" applyFont="1" applyFill="1" applyBorder="1" applyAlignment="1">
      <alignment horizontal="right" vertical="center"/>
    </xf>
    <xf numFmtId="3" fontId="29" fillId="20" borderId="69" xfId="0" applyNumberFormat="1" applyFont="1" applyFill="1" applyBorder="1"/>
    <xf numFmtId="3" fontId="29" fillId="2" borderId="0" xfId="0" applyNumberFormat="1" applyFont="1" applyFill="1"/>
    <xf numFmtId="4" fontId="29" fillId="0" borderId="108" xfId="0" applyNumberFormat="1" applyFont="1" applyFill="1" applyBorder="1" applyAlignment="1">
      <alignment horizontal="right" vertical="center"/>
    </xf>
    <xf numFmtId="164" fontId="30" fillId="20" borderId="17" xfId="0" applyNumberFormat="1" applyFont="1" applyFill="1" applyBorder="1" applyAlignment="1">
      <alignment horizontal="right" vertical="center"/>
    </xf>
    <xf numFmtId="4" fontId="29" fillId="20" borderId="70" xfId="0" applyNumberFormat="1" applyFont="1" applyFill="1" applyBorder="1"/>
    <xf numFmtId="4" fontId="29" fillId="0" borderId="6" xfId="0" applyNumberFormat="1" applyFont="1" applyFill="1" applyBorder="1" applyAlignment="1">
      <alignment horizontal="right" vertical="center"/>
    </xf>
    <xf numFmtId="164" fontId="30" fillId="20" borderId="27" xfId="0" applyNumberFormat="1" applyFont="1" applyFill="1" applyBorder="1" applyAlignment="1">
      <alignment horizontal="right" vertical="center"/>
    </xf>
    <xf numFmtId="4" fontId="29" fillId="20" borderId="72" xfId="0" applyNumberFormat="1" applyFont="1" applyFill="1" applyBorder="1"/>
    <xf numFmtId="164" fontId="29" fillId="20" borderId="9" xfId="0" applyNumberFormat="1" applyFont="1" applyFill="1" applyBorder="1" applyAlignment="1">
      <alignment horizontal="right" vertical="center"/>
    </xf>
    <xf numFmtId="4" fontId="30" fillId="0" borderId="1" xfId="0" applyNumberFormat="1" applyFont="1" applyFill="1" applyBorder="1" applyAlignment="1">
      <alignment horizontal="right" vertical="center"/>
    </xf>
    <xf numFmtId="164" fontId="30" fillId="20" borderId="37" xfId="0" applyNumberFormat="1" applyFont="1" applyFill="1" applyBorder="1" applyAlignment="1">
      <alignment horizontal="right" vertical="center"/>
    </xf>
    <xf numFmtId="164" fontId="30" fillId="20" borderId="1" xfId="0" applyNumberFormat="1" applyFont="1" applyFill="1" applyBorder="1" applyAlignment="1">
      <alignment horizontal="right" vertical="center"/>
    </xf>
    <xf numFmtId="164" fontId="30" fillId="20" borderId="9" xfId="0" applyNumberFormat="1" applyFont="1" applyFill="1" applyBorder="1" applyAlignment="1">
      <alignment horizontal="right" vertical="center"/>
    </xf>
    <xf numFmtId="3" fontId="29" fillId="20" borderId="37" xfId="0" applyNumberFormat="1" applyFont="1" applyFill="1" applyBorder="1" applyAlignment="1">
      <alignment horizontal="right" vertical="center"/>
    </xf>
    <xf numFmtId="3" fontId="29" fillId="20" borderId="1" xfId="0" applyNumberFormat="1" applyFont="1" applyFill="1" applyBorder="1" applyAlignment="1">
      <alignment horizontal="right" vertical="center"/>
    </xf>
    <xf numFmtId="3" fontId="29" fillId="20" borderId="9" xfId="0" applyNumberFormat="1" applyFont="1" applyFill="1" applyBorder="1" applyAlignment="1">
      <alignment horizontal="right" vertical="center"/>
    </xf>
    <xf numFmtId="4" fontId="29" fillId="20" borderId="38" xfId="0" applyNumberFormat="1" applyFont="1" applyFill="1" applyBorder="1"/>
    <xf numFmtId="4" fontId="29" fillId="20" borderId="18" xfId="0" applyNumberFormat="1" applyFont="1" applyFill="1" applyBorder="1"/>
    <xf numFmtId="4" fontId="29" fillId="20" borderId="19" xfId="0" applyNumberFormat="1" applyFont="1" applyFill="1" applyBorder="1"/>
    <xf numFmtId="0" fontId="29" fillId="0" borderId="37" xfId="0" applyFont="1" applyBorder="1" applyAlignment="1">
      <alignment horizontal="justify" vertical="center" wrapText="1"/>
    </xf>
    <xf numFmtId="0" fontId="29" fillId="0" borderId="1" xfId="0" applyFont="1" applyBorder="1" applyAlignment="1">
      <alignment horizontal="justify" vertical="center" wrapText="1"/>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12" fillId="0" borderId="5"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0" fontId="29" fillId="0" borderId="8" xfId="0" applyFont="1" applyFill="1" applyBorder="1" applyAlignment="1">
      <alignment horizontal="left" vertical="center" wrapText="1"/>
    </xf>
    <xf numFmtId="0" fontId="29" fillId="0" borderId="0" xfId="0" applyFont="1" applyFill="1" applyBorder="1" applyAlignment="1">
      <alignment vertical="center" wrapText="1"/>
    </xf>
    <xf numFmtId="0" fontId="30" fillId="0" borderId="6"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0" fillId="0" borderId="3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30" fillId="0" borderId="1" xfId="0" applyFont="1" applyFill="1" applyBorder="1" applyAlignment="1">
      <alignment horizontal="left" vertical="top" wrapText="1"/>
    </xf>
    <xf numFmtId="0" fontId="30" fillId="0" borderId="3" xfId="0" applyFont="1" applyFill="1" applyBorder="1" applyAlignment="1">
      <alignment horizontal="left" vertical="center"/>
    </xf>
    <xf numFmtId="0" fontId="29" fillId="0" borderId="69" xfId="0" applyFont="1" applyFill="1" applyBorder="1" applyAlignment="1">
      <alignment horizontal="left" vertical="center"/>
    </xf>
    <xf numFmtId="0" fontId="29" fillId="0" borderId="0" xfId="0" applyFont="1" applyFill="1" applyAlignment="1">
      <alignment horizontal="left" vertical="center"/>
    </xf>
    <xf numFmtId="0" fontId="29" fillId="0" borderId="22" xfId="0" applyFont="1" applyFill="1" applyBorder="1" applyAlignment="1">
      <alignment horizontal="justify" vertical="center" wrapText="1"/>
    </xf>
    <xf numFmtId="0" fontId="29" fillId="0" borderId="5" xfId="0" applyFont="1" applyFill="1" applyBorder="1" applyAlignment="1">
      <alignment horizontal="justify" vertical="center" wrapText="1"/>
    </xf>
    <xf numFmtId="10" fontId="30" fillId="0" borderId="1" xfId="0" applyNumberFormat="1" applyFont="1" applyFill="1" applyBorder="1" applyAlignment="1">
      <alignment vertical="center"/>
    </xf>
    <xf numFmtId="0" fontId="30" fillId="0" borderId="1" xfId="0" applyFont="1" applyFill="1" applyBorder="1" applyAlignment="1">
      <alignment vertical="top" wrapText="1"/>
    </xf>
    <xf numFmtId="10" fontId="30" fillId="0" borderId="6" xfId="0" applyNumberFormat="1" applyFont="1" applyFill="1" applyBorder="1" applyAlignment="1">
      <alignment vertical="center"/>
    </xf>
    <xf numFmtId="0" fontId="29" fillId="0" borderId="26" xfId="0" applyFont="1" applyFill="1" applyBorder="1" applyAlignment="1">
      <alignment vertical="center" wrapText="1"/>
    </xf>
    <xf numFmtId="0" fontId="29" fillId="0" borderId="7" xfId="0" applyFont="1" applyFill="1" applyBorder="1" applyAlignment="1">
      <alignment vertical="center" wrapText="1"/>
    </xf>
    <xf numFmtId="0" fontId="31" fillId="21" borderId="55" xfId="0" applyFont="1" applyFill="1" applyBorder="1" applyAlignment="1">
      <alignment vertical="center"/>
    </xf>
    <xf numFmtId="0" fontId="31" fillId="21" borderId="40" xfId="0" applyFont="1" applyFill="1" applyBorder="1" applyAlignment="1">
      <alignment vertical="center"/>
    </xf>
    <xf numFmtId="0" fontId="31" fillId="21" borderId="6" xfId="0" applyFont="1" applyFill="1" applyBorder="1" applyAlignment="1">
      <alignment horizontal="left" vertical="center"/>
    </xf>
    <xf numFmtId="0" fontId="31" fillId="21" borderId="6" xfId="0" applyFont="1" applyFill="1" applyBorder="1" applyAlignment="1">
      <alignment horizontal="center" vertical="center"/>
    </xf>
    <xf numFmtId="0" fontId="31" fillId="21" borderId="52" xfId="0" applyFont="1" applyFill="1" applyBorder="1" applyAlignment="1">
      <alignment horizontal="center" vertical="center"/>
    </xf>
    <xf numFmtId="0" fontId="31" fillId="21" borderId="37" xfId="0" applyFont="1" applyFill="1" applyBorder="1" applyAlignment="1">
      <alignment vertical="center"/>
    </xf>
    <xf numFmtId="0" fontId="31" fillId="21" borderId="1" xfId="0" applyFont="1" applyFill="1" applyBorder="1" applyAlignment="1">
      <alignment vertical="center"/>
    </xf>
    <xf numFmtId="0" fontId="29" fillId="21" borderId="1" xfId="0" applyFont="1" applyFill="1" applyBorder="1" applyAlignment="1">
      <alignment vertical="center" wrapText="1"/>
    </xf>
    <xf numFmtId="0" fontId="29" fillId="21" borderId="9" xfId="0" applyFont="1" applyFill="1" applyBorder="1" applyAlignment="1">
      <alignment vertical="center" wrapText="1"/>
    </xf>
    <xf numFmtId="3" fontId="29" fillId="21" borderId="37" xfId="0" applyNumberFormat="1" applyFont="1" applyFill="1" applyBorder="1" applyAlignment="1">
      <alignment horizontal="right" vertical="center" wrapText="1"/>
    </xf>
    <xf numFmtId="3" fontId="29" fillId="21" borderId="1" xfId="0" applyNumberFormat="1" applyFont="1" applyFill="1" applyBorder="1" applyAlignment="1">
      <alignment horizontal="right" vertical="center" wrapText="1"/>
    </xf>
    <xf numFmtId="3" fontId="29" fillId="21" borderId="9" xfId="0" applyNumberFormat="1" applyFont="1" applyFill="1" applyBorder="1" applyAlignment="1">
      <alignment horizontal="right" vertical="center" wrapText="1"/>
    </xf>
    <xf numFmtId="4" fontId="31" fillId="21" borderId="52" xfId="2" applyNumberFormat="1" applyFont="1" applyFill="1" applyBorder="1" applyAlignment="1">
      <alignment horizontal="center"/>
    </xf>
    <xf numFmtId="3" fontId="15" fillId="0" borderId="35" xfId="10" applyNumberFormat="1" applyFont="1" applyBorder="1" applyAlignment="1">
      <alignment horizontal="center" vertical="center" wrapText="1"/>
    </xf>
    <xf numFmtId="3" fontId="15" fillId="0" borderId="9" xfId="10" applyNumberFormat="1" applyFont="1" applyBorder="1" applyAlignment="1">
      <alignment horizontal="center" vertical="center" wrapText="1"/>
    </xf>
    <xf numFmtId="0" fontId="15" fillId="0" borderId="18" xfId="10" applyFont="1" applyBorder="1" applyAlignment="1">
      <alignment horizontal="left" vertical="center" wrapText="1"/>
    </xf>
    <xf numFmtId="0" fontId="15" fillId="0" borderId="18" xfId="10" applyFont="1" applyBorder="1" applyAlignment="1">
      <alignment horizontal="justify" vertical="center" wrapText="1"/>
    </xf>
    <xf numFmtId="0" fontId="15" fillId="0" borderId="18" xfId="10" applyFont="1" applyFill="1" applyBorder="1" applyAlignment="1">
      <alignment horizontal="center" vertical="center" wrapText="1"/>
    </xf>
    <xf numFmtId="3" fontId="15" fillId="0" borderId="19" xfId="10" applyNumberFormat="1" applyFont="1" applyBorder="1" applyAlignment="1">
      <alignment horizontal="center" vertical="center" wrapText="1"/>
    </xf>
    <xf numFmtId="170" fontId="15" fillId="0" borderId="9" xfId="11" applyNumberFormat="1" applyFont="1" applyFill="1" applyBorder="1" applyAlignment="1">
      <alignment horizontal="center" vertical="center" wrapText="1"/>
    </xf>
    <xf numFmtId="0" fontId="15" fillId="0" borderId="0" xfId="10" applyFont="1" applyBorder="1" applyAlignment="1">
      <alignment horizontal="center" vertical="center" wrapText="1"/>
    </xf>
    <xf numFmtId="0" fontId="12" fillId="0" borderId="19" xfId="0" applyFont="1" applyBorder="1" applyAlignment="1">
      <alignment horizontal="left" vertical="center" wrapText="1"/>
    </xf>
    <xf numFmtId="0" fontId="12" fillId="0" borderId="9" xfId="0" applyFont="1" applyBorder="1" applyAlignment="1">
      <alignment horizontal="left" vertical="center" wrapText="1"/>
    </xf>
    <xf numFmtId="0" fontId="12" fillId="0" borderId="9" xfId="0" applyFont="1" applyBorder="1" applyAlignment="1">
      <alignment vertical="center" wrapText="1"/>
    </xf>
    <xf numFmtId="0" fontId="30" fillId="0" borderId="56"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1" fillId="0" borderId="56"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61" xfId="0" applyFont="1" applyFill="1" applyBorder="1" applyAlignment="1">
      <alignment horizontal="center" vertical="center"/>
    </xf>
    <xf numFmtId="0" fontId="30" fillId="0" borderId="56" xfId="0" applyFont="1" applyFill="1" applyBorder="1" applyAlignment="1">
      <alignment horizontal="left" vertical="center" wrapText="1"/>
    </xf>
    <xf numFmtId="0" fontId="30" fillId="0" borderId="61" xfId="0" applyFont="1" applyFill="1" applyBorder="1" applyAlignment="1">
      <alignment horizontal="left" vertical="center" wrapText="1"/>
    </xf>
    <xf numFmtId="0" fontId="28" fillId="0" borderId="0" xfId="1" applyFont="1" applyFill="1" applyAlignment="1">
      <alignment horizontal="center"/>
    </xf>
    <xf numFmtId="0" fontId="29" fillId="0" borderId="0" xfId="0" applyFont="1" applyFill="1" applyAlignment="1">
      <alignment horizontal="center"/>
    </xf>
    <xf numFmtId="0" fontId="29" fillId="0" borderId="62" xfId="0" applyFont="1" applyFill="1" applyBorder="1" applyAlignment="1">
      <alignment horizontal="center"/>
    </xf>
    <xf numFmtId="0" fontId="30" fillId="0" borderId="34"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30" fillId="0" borderId="33" xfId="0" applyFont="1" applyFill="1" applyBorder="1" applyAlignment="1">
      <alignment horizontal="left" vertical="center" wrapText="1"/>
    </xf>
    <xf numFmtId="0" fontId="30" fillId="0" borderId="5"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2" fillId="0" borderId="5"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29" fillId="0" borderId="5"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164" fontId="29" fillId="0" borderId="5" xfId="0" applyNumberFormat="1" applyFont="1" applyFill="1" applyBorder="1" applyAlignment="1">
      <alignment horizontal="right" vertical="center"/>
    </xf>
    <xf numFmtId="164" fontId="29" fillId="0" borderId="2" xfId="0" applyNumberFormat="1" applyFont="1" applyFill="1" applyBorder="1" applyAlignment="1">
      <alignment horizontal="right" vertical="center"/>
    </xf>
    <xf numFmtId="164" fontId="29" fillId="0" borderId="3" xfId="0" applyNumberFormat="1" applyFont="1" applyFill="1" applyBorder="1" applyAlignment="1">
      <alignment horizontal="right" vertical="center"/>
    </xf>
    <xf numFmtId="164" fontId="29" fillId="0" borderId="35" xfId="0" applyNumberFormat="1" applyFont="1" applyFill="1" applyBorder="1" applyAlignment="1">
      <alignment horizontal="right" vertical="center"/>
    </xf>
    <xf numFmtId="164" fontId="29" fillId="0" borderId="24" xfId="0" applyNumberFormat="1" applyFont="1" applyFill="1" applyBorder="1" applyAlignment="1">
      <alignment horizontal="right" vertical="center"/>
    </xf>
    <xf numFmtId="164" fontId="29" fillId="0" borderId="25" xfId="0" applyNumberFormat="1" applyFont="1" applyFill="1" applyBorder="1" applyAlignment="1">
      <alignment horizontal="right" vertical="center"/>
    </xf>
    <xf numFmtId="164" fontId="29" fillId="0" borderId="34" xfId="0" applyNumberFormat="1" applyFont="1" applyFill="1" applyBorder="1" applyAlignment="1">
      <alignment horizontal="right" vertical="center"/>
    </xf>
    <xf numFmtId="164" fontId="29" fillId="0" borderId="27" xfId="0" applyNumberFormat="1" applyFont="1" applyFill="1" applyBorder="1" applyAlignment="1">
      <alignment horizontal="right" vertical="center"/>
    </xf>
    <xf numFmtId="164" fontId="29" fillId="0" borderId="33" xfId="0" applyNumberFormat="1" applyFont="1" applyFill="1" applyBorder="1" applyAlignment="1">
      <alignment horizontal="right" vertical="center"/>
    </xf>
    <xf numFmtId="3" fontId="32" fillId="0" borderId="5" xfId="0" applyNumberFormat="1" applyFont="1" applyFill="1" applyBorder="1" applyAlignment="1">
      <alignment horizontal="center" vertical="center" wrapText="1"/>
    </xf>
    <xf numFmtId="3" fontId="32" fillId="0" borderId="2"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164" fontId="29" fillId="0" borderId="56" xfId="0" applyNumberFormat="1" applyFont="1" applyFill="1" applyBorder="1" applyAlignment="1">
      <alignment horizontal="right" vertical="center"/>
    </xf>
    <xf numFmtId="164" fontId="29" fillId="0" borderId="11" xfId="0" applyNumberFormat="1" applyFont="1" applyFill="1" applyBorder="1" applyAlignment="1">
      <alignment horizontal="right" vertical="center"/>
    </xf>
    <xf numFmtId="164" fontId="29" fillId="0" borderId="61" xfId="0" applyNumberFormat="1" applyFont="1" applyFill="1" applyBorder="1" applyAlignment="1">
      <alignment horizontal="right" vertical="center"/>
    </xf>
    <xf numFmtId="0" fontId="31" fillId="0" borderId="34" xfId="0" applyFont="1" applyFill="1" applyBorder="1" applyAlignment="1">
      <alignment horizontal="left" vertical="center" wrapText="1"/>
    </xf>
    <xf numFmtId="0" fontId="31" fillId="0" borderId="27" xfId="0" applyFont="1" applyFill="1" applyBorder="1" applyAlignment="1">
      <alignment horizontal="left" vertical="center" wrapText="1"/>
    </xf>
    <xf numFmtId="0" fontId="31" fillId="0" borderId="33" xfId="0" applyFont="1" applyFill="1" applyBorder="1" applyAlignment="1">
      <alignment horizontal="left" vertical="center" wrapText="1"/>
    </xf>
    <xf numFmtId="0" fontId="31" fillId="0" borderId="5"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3" fontId="31" fillId="0" borderId="5" xfId="0" applyNumberFormat="1" applyFont="1" applyFill="1" applyBorder="1" applyAlignment="1">
      <alignment horizontal="center" vertical="center"/>
    </xf>
    <xf numFmtId="3" fontId="31" fillId="0" borderId="2" xfId="0" applyNumberFormat="1" applyFont="1" applyFill="1" applyBorder="1" applyAlignment="1">
      <alignment horizontal="center" vertical="center"/>
    </xf>
    <xf numFmtId="3" fontId="31" fillId="0" borderId="3" xfId="0" applyNumberFormat="1" applyFont="1" applyFill="1" applyBorder="1" applyAlignment="1">
      <alignment horizontal="center" vertical="center"/>
    </xf>
    <xf numFmtId="164" fontId="29" fillId="0" borderId="1" xfId="0" applyNumberFormat="1" applyFont="1" applyFill="1" applyBorder="1" applyAlignment="1">
      <alignment horizontal="right" vertical="center"/>
    </xf>
    <xf numFmtId="3" fontId="31" fillId="0" borderId="35" xfId="0" applyNumberFormat="1" applyFont="1" applyFill="1" applyBorder="1" applyAlignment="1">
      <alignment horizontal="center" vertical="center"/>
    </xf>
    <xf numFmtId="3" fontId="31" fillId="0" borderId="24" xfId="0" applyNumberFormat="1" applyFont="1" applyFill="1" applyBorder="1" applyAlignment="1">
      <alignment horizontal="center" vertical="center"/>
    </xf>
    <xf numFmtId="3" fontId="31" fillId="0" borderId="25" xfId="0" applyNumberFormat="1" applyFont="1" applyFill="1" applyBorder="1" applyAlignment="1">
      <alignment horizontal="center" vertical="center"/>
    </xf>
    <xf numFmtId="3" fontId="29" fillId="0" borderId="22" xfId="0" applyNumberFormat="1" applyFont="1" applyFill="1" applyBorder="1" applyAlignment="1">
      <alignment horizontal="center" vertical="center"/>
    </xf>
    <xf numFmtId="3" fontId="29" fillId="0" borderId="17" xfId="0" applyNumberFormat="1" applyFont="1" applyFill="1" applyBorder="1" applyAlignment="1">
      <alignment horizontal="center" vertical="center"/>
    </xf>
    <xf numFmtId="3" fontId="29" fillId="0" borderId="26" xfId="0" applyNumberFormat="1" applyFont="1" applyFill="1" applyBorder="1" applyAlignment="1">
      <alignment horizontal="center" vertical="center"/>
    </xf>
    <xf numFmtId="164" fontId="29" fillId="0" borderId="29" xfId="0" applyNumberFormat="1" applyFont="1" applyFill="1" applyBorder="1" applyAlignment="1">
      <alignment horizontal="right" vertical="center"/>
    </xf>
    <xf numFmtId="164" fontId="29" fillId="0" borderId="20" xfId="0" applyNumberFormat="1" applyFont="1" applyFill="1" applyBorder="1" applyAlignment="1">
      <alignment horizontal="right" vertical="center"/>
    </xf>
    <xf numFmtId="164" fontId="29" fillId="0" borderId="21" xfId="0" applyNumberFormat="1" applyFont="1" applyFill="1" applyBorder="1" applyAlignment="1">
      <alignment horizontal="right" vertical="center"/>
    </xf>
    <xf numFmtId="164" fontId="30" fillId="0" borderId="5" xfId="0" applyNumberFormat="1" applyFont="1" applyFill="1" applyBorder="1" applyAlignment="1">
      <alignment horizontal="right" vertical="center"/>
    </xf>
    <xf numFmtId="164" fontId="30" fillId="0" borderId="3" xfId="0" applyNumberFormat="1" applyFont="1" applyFill="1" applyBorder="1" applyAlignment="1">
      <alignment horizontal="right" vertical="center"/>
    </xf>
    <xf numFmtId="164" fontId="30" fillId="0" borderId="56" xfId="0" applyNumberFormat="1" applyFont="1" applyFill="1" applyBorder="1" applyAlignment="1">
      <alignment horizontal="right" vertical="center"/>
    </xf>
    <xf numFmtId="164" fontId="30" fillId="0" borderId="61" xfId="0" applyNumberFormat="1" applyFont="1" applyFill="1" applyBorder="1" applyAlignment="1">
      <alignment horizontal="right" vertical="center"/>
    </xf>
    <xf numFmtId="3" fontId="29" fillId="0" borderId="5" xfId="0" applyNumberFormat="1" applyFont="1" applyFill="1" applyBorder="1" applyAlignment="1">
      <alignment horizontal="center" vertical="center"/>
    </xf>
    <xf numFmtId="3" fontId="29" fillId="0" borderId="3" xfId="0" applyNumberFormat="1" applyFont="1" applyFill="1" applyBorder="1" applyAlignment="1">
      <alignment horizontal="center" vertical="center"/>
    </xf>
    <xf numFmtId="0" fontId="29" fillId="0" borderId="55" xfId="0" applyFont="1" applyFill="1" applyBorder="1" applyAlignment="1">
      <alignment horizontal="center" vertical="center" wrapText="1"/>
    </xf>
    <xf numFmtId="0" fontId="31" fillId="0" borderId="55" xfId="0" applyFont="1" applyFill="1" applyBorder="1" applyAlignment="1">
      <alignment horizontal="justify" vertical="center"/>
    </xf>
    <xf numFmtId="0" fontId="29" fillId="0" borderId="1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61" xfId="0" applyFont="1" applyFill="1" applyBorder="1" applyAlignment="1">
      <alignment horizontal="center" vertical="center" wrapText="1"/>
    </xf>
    <xf numFmtId="3" fontId="37" fillId="13" borderId="10" xfId="1" applyNumberFormat="1" applyFont="1" applyFill="1" applyBorder="1" applyAlignment="1">
      <alignment horizontal="center" vertical="center" wrapText="1"/>
    </xf>
    <xf numFmtId="3" fontId="37" fillId="13" borderId="11" xfId="1" applyNumberFormat="1" applyFont="1" applyFill="1" applyBorder="1" applyAlignment="1">
      <alignment horizontal="center" vertical="center" wrapText="1"/>
    </xf>
    <xf numFmtId="3" fontId="37" fillId="13" borderId="12" xfId="1" applyNumberFormat="1" applyFont="1" applyFill="1" applyBorder="1" applyAlignment="1">
      <alignment horizontal="center" vertical="center" wrapText="1"/>
    </xf>
    <xf numFmtId="166" fontId="37" fillId="13" borderId="39" xfId="1" applyNumberFormat="1" applyFont="1" applyFill="1" applyBorder="1" applyAlignment="1">
      <alignment horizontal="center" vertical="center" wrapText="1"/>
    </xf>
    <xf numFmtId="166" fontId="37" fillId="13" borderId="60" xfId="1" applyNumberFormat="1" applyFont="1" applyFill="1" applyBorder="1" applyAlignment="1">
      <alignment horizontal="center" vertical="center" wrapText="1"/>
    </xf>
    <xf numFmtId="166" fontId="37" fillId="13" borderId="58" xfId="1" applyNumberFormat="1" applyFont="1" applyFill="1" applyBorder="1" applyAlignment="1">
      <alignment horizontal="center" vertical="center" wrapText="1"/>
    </xf>
    <xf numFmtId="0" fontId="35" fillId="19" borderId="0" xfId="1" applyFont="1" applyFill="1" applyAlignment="1">
      <alignment horizontal="center" vertical="center"/>
    </xf>
    <xf numFmtId="0" fontId="29" fillId="0" borderId="53" xfId="0" applyFont="1" applyFill="1" applyBorder="1" applyAlignment="1">
      <alignment horizontal="center" vertical="center" wrapText="1"/>
    </xf>
    <xf numFmtId="0" fontId="30" fillId="0" borderId="55" xfId="0" applyFont="1" applyFill="1" applyBorder="1" applyAlignment="1">
      <alignment horizontal="center" vertical="center" wrapText="1"/>
    </xf>
    <xf numFmtId="3" fontId="29" fillId="0" borderId="2" xfId="0" applyNumberFormat="1" applyFont="1" applyFill="1" applyBorder="1" applyAlignment="1">
      <alignment horizontal="center" vertical="center"/>
    </xf>
    <xf numFmtId="3" fontId="29" fillId="0" borderId="35" xfId="0" applyNumberFormat="1" applyFont="1" applyFill="1" applyBorder="1" applyAlignment="1">
      <alignment horizontal="center" vertical="center"/>
    </xf>
    <xf numFmtId="3" fontId="29" fillId="0" borderId="24" xfId="0" applyNumberFormat="1" applyFont="1" applyFill="1" applyBorder="1" applyAlignment="1">
      <alignment horizontal="center" vertical="center"/>
    </xf>
    <xf numFmtId="3" fontId="29" fillId="0" borderId="25" xfId="0" applyNumberFormat="1" applyFont="1" applyFill="1" applyBorder="1" applyAlignment="1">
      <alignment horizontal="center" vertical="center"/>
    </xf>
    <xf numFmtId="0" fontId="30" fillId="0" borderId="5"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2" fontId="30" fillId="0" borderId="5" xfId="0" applyNumberFormat="1" applyFont="1" applyFill="1" applyBorder="1" applyAlignment="1">
      <alignment horizontal="center" vertical="center" wrapText="1"/>
    </xf>
    <xf numFmtId="2" fontId="30" fillId="0" borderId="3" xfId="0" applyNumberFormat="1"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2" fillId="0" borderId="5"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1" fillId="0" borderId="10" xfId="0" applyFont="1" applyFill="1" applyBorder="1" applyAlignment="1">
      <alignment horizontal="center" vertical="center"/>
    </xf>
    <xf numFmtId="0" fontId="37" fillId="13" borderId="54" xfId="1" applyFont="1" applyFill="1" applyBorder="1" applyAlignment="1">
      <alignment horizontal="center" vertical="center" wrapText="1"/>
    </xf>
    <xf numFmtId="0" fontId="37" fillId="13" borderId="55" xfId="1" applyFont="1" applyFill="1" applyBorder="1" applyAlignment="1">
      <alignment horizontal="center" vertical="center" wrapText="1"/>
    </xf>
    <xf numFmtId="0" fontId="37" fillId="13" borderId="53" xfId="1" applyFont="1" applyFill="1" applyBorder="1" applyAlignment="1">
      <alignment horizontal="center" vertical="center" wrapText="1"/>
    </xf>
    <xf numFmtId="3" fontId="37" fillId="13" borderId="52" xfId="1" applyNumberFormat="1" applyFont="1" applyFill="1" applyBorder="1" applyAlignment="1">
      <alignment horizontal="center" vertical="center" wrapText="1"/>
    </xf>
    <xf numFmtId="3" fontId="37" fillId="13" borderId="59" xfId="1" applyNumberFormat="1" applyFont="1" applyFill="1" applyBorder="1" applyAlignment="1">
      <alignment horizontal="center" vertical="center" wrapText="1"/>
    </xf>
    <xf numFmtId="0" fontId="37" fillId="13" borderId="8" xfId="1" applyFont="1" applyFill="1" applyBorder="1" applyAlignment="1">
      <alignment horizontal="center" vertical="center" wrapText="1"/>
    </xf>
    <xf numFmtId="0" fontId="37" fillId="13" borderId="1" xfId="1" applyFont="1" applyFill="1" applyBorder="1" applyAlignment="1">
      <alignment horizontal="center" vertical="center" wrapText="1"/>
    </xf>
    <xf numFmtId="0" fontId="37" fillId="13" borderId="18" xfId="1" applyFont="1" applyFill="1" applyBorder="1" applyAlignment="1">
      <alignment horizontal="center" vertical="center" wrapText="1"/>
    </xf>
    <xf numFmtId="0" fontId="37" fillId="13" borderId="44" xfId="1" applyFont="1" applyFill="1" applyBorder="1" applyAlignment="1">
      <alignment horizontal="center" vertical="center" wrapText="1"/>
    </xf>
    <xf numFmtId="0" fontId="37" fillId="13" borderId="45" xfId="1" applyFont="1" applyFill="1" applyBorder="1" applyAlignment="1">
      <alignment horizontal="center" vertical="center" wrapText="1"/>
    </xf>
    <xf numFmtId="0" fontId="37" fillId="13" borderId="4" xfId="1" applyFont="1" applyFill="1" applyBorder="1" applyAlignment="1">
      <alignment horizontal="center" vertical="center" wrapText="1"/>
    </xf>
    <xf numFmtId="0" fontId="37" fillId="13" borderId="9" xfId="1" applyFont="1" applyFill="1" applyBorder="1" applyAlignment="1">
      <alignment horizontal="center" vertical="center" wrapText="1"/>
    </xf>
    <xf numFmtId="3" fontId="37" fillId="13" borderId="37" xfId="1" applyNumberFormat="1" applyFont="1" applyFill="1" applyBorder="1" applyAlignment="1">
      <alignment horizontal="center" vertical="center" wrapText="1"/>
    </xf>
    <xf numFmtId="3" fontId="37" fillId="13" borderId="1" xfId="1" applyNumberFormat="1" applyFont="1" applyFill="1" applyBorder="1" applyAlignment="1">
      <alignment horizontal="center" vertical="center" wrapText="1"/>
    </xf>
    <xf numFmtId="3" fontId="37" fillId="13" borderId="9" xfId="1" applyNumberFormat="1" applyFont="1" applyFill="1" applyBorder="1" applyAlignment="1">
      <alignment horizontal="center" vertical="center" wrapText="1"/>
    </xf>
    <xf numFmtId="3" fontId="37" fillId="13" borderId="4" xfId="1" applyNumberFormat="1" applyFont="1" applyFill="1" applyBorder="1" applyAlignment="1">
      <alignment horizontal="center" vertical="center" wrapText="1"/>
    </xf>
    <xf numFmtId="3" fontId="37" fillId="13" borderId="7" xfId="1" applyNumberFormat="1" applyFont="1" applyFill="1" applyBorder="1" applyAlignment="1">
      <alignment horizontal="center" vertical="center" wrapText="1"/>
    </xf>
    <xf numFmtId="0" fontId="37" fillId="13" borderId="36" xfId="1" applyFont="1" applyFill="1" applyBorder="1" applyAlignment="1">
      <alignment horizontal="center" vertical="center" wrapText="1"/>
    </xf>
    <xf numFmtId="0" fontId="37" fillId="13" borderId="37" xfId="1" applyFont="1" applyFill="1" applyBorder="1" applyAlignment="1">
      <alignment horizontal="center" vertical="center" wrapText="1"/>
    </xf>
    <xf numFmtId="0" fontId="37" fillId="13" borderId="38" xfId="1" applyFont="1" applyFill="1" applyBorder="1" applyAlignment="1">
      <alignment horizontal="center" vertical="center" wrapText="1"/>
    </xf>
    <xf numFmtId="0" fontId="37" fillId="13" borderId="51" xfId="1" applyFont="1" applyFill="1" applyBorder="1" applyAlignment="1">
      <alignment horizontal="center" vertical="center" wrapText="1"/>
    </xf>
    <xf numFmtId="0" fontId="37" fillId="13" borderId="7" xfId="1" applyFont="1" applyFill="1" applyBorder="1" applyAlignment="1">
      <alignment horizontal="center" vertical="center" wrapText="1"/>
    </xf>
    <xf numFmtId="0" fontId="37" fillId="13" borderId="49" xfId="1" applyFont="1" applyFill="1" applyBorder="1" applyAlignment="1">
      <alignment horizontal="center" vertical="center" wrapText="1"/>
    </xf>
    <xf numFmtId="0" fontId="29" fillId="0" borderId="29" xfId="0" applyFont="1" applyFill="1" applyBorder="1" applyAlignment="1">
      <alignment horizontal="left" vertical="center" wrapText="1"/>
    </xf>
    <xf numFmtId="0" fontId="29" fillId="0" borderId="21" xfId="0" applyFont="1" applyFill="1" applyBorder="1" applyAlignment="1">
      <alignment horizontal="left" vertical="center" wrapText="1"/>
    </xf>
    <xf numFmtId="164" fontId="29" fillId="0" borderId="29" xfId="0" applyNumberFormat="1" applyFont="1" applyFill="1" applyBorder="1" applyAlignment="1">
      <alignment horizontal="center" vertical="center"/>
    </xf>
    <xf numFmtId="164" fontId="29" fillId="0" borderId="21" xfId="0" applyNumberFormat="1" applyFont="1" applyFill="1" applyBorder="1" applyAlignment="1">
      <alignment horizontal="center" vertical="center"/>
    </xf>
    <xf numFmtId="164" fontId="29" fillId="0" borderId="5" xfId="0" applyNumberFormat="1" applyFont="1" applyFill="1" applyBorder="1" applyAlignment="1">
      <alignment horizontal="center" vertical="center"/>
    </xf>
    <xf numFmtId="164" fontId="29" fillId="0" borderId="3" xfId="0" applyNumberFormat="1" applyFont="1" applyFill="1" applyBorder="1" applyAlignment="1">
      <alignment horizontal="center" vertical="center"/>
    </xf>
    <xf numFmtId="164" fontId="29" fillId="0" borderId="35" xfId="0" applyNumberFormat="1" applyFont="1" applyFill="1" applyBorder="1" applyAlignment="1">
      <alignment horizontal="center" vertical="center"/>
    </xf>
    <xf numFmtId="164" fontId="29" fillId="0" borderId="25" xfId="0" applyNumberFormat="1" applyFont="1" applyFill="1" applyBorder="1" applyAlignment="1">
      <alignment horizontal="center" vertical="center"/>
    </xf>
    <xf numFmtId="164" fontId="29" fillId="0" borderId="56" xfId="0" applyNumberFormat="1" applyFont="1" applyFill="1" applyBorder="1" applyAlignment="1">
      <alignment horizontal="center" vertical="center"/>
    </xf>
    <xf numFmtId="164" fontId="29" fillId="0" borderId="61" xfId="0" applyNumberFormat="1" applyFont="1" applyFill="1" applyBorder="1" applyAlignment="1">
      <alignment horizontal="center" vertical="center"/>
    </xf>
    <xf numFmtId="4" fontId="29" fillId="0" borderId="5" xfId="0" applyNumberFormat="1" applyFont="1" applyFill="1" applyBorder="1" applyAlignment="1">
      <alignment horizontal="right" vertical="center"/>
    </xf>
    <xf numFmtId="4" fontId="29" fillId="0" borderId="3" xfId="0" applyNumberFormat="1" applyFont="1" applyFill="1" applyBorder="1" applyAlignment="1">
      <alignment horizontal="right" vertical="center"/>
    </xf>
    <xf numFmtId="4" fontId="29" fillId="0" borderId="29" xfId="0" applyNumberFormat="1" applyFont="1" applyFill="1" applyBorder="1" applyAlignment="1">
      <alignment horizontal="right" vertical="center"/>
    </xf>
    <xf numFmtId="4" fontId="29" fillId="0" borderId="21" xfId="0" applyNumberFormat="1" applyFont="1" applyFill="1" applyBorder="1" applyAlignment="1">
      <alignment horizontal="right" vertical="center"/>
    </xf>
    <xf numFmtId="0" fontId="29" fillId="0" borderId="5"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30" fillId="0" borderId="5" xfId="0" applyFont="1" applyFill="1" applyBorder="1" applyAlignment="1">
      <alignment horizontal="center" vertical="center"/>
    </xf>
    <xf numFmtId="0" fontId="30" fillId="0" borderId="3" xfId="0" applyFont="1" applyFill="1" applyBorder="1" applyAlignment="1">
      <alignment horizontal="center" vertical="center"/>
    </xf>
    <xf numFmtId="4" fontId="30" fillId="0" borderId="5" xfId="0" applyNumberFormat="1" applyFont="1" applyFill="1" applyBorder="1" applyAlignment="1">
      <alignment horizontal="center" vertical="center"/>
    </xf>
    <xf numFmtId="4" fontId="30" fillId="0" borderId="3" xfId="0" applyNumberFormat="1" applyFont="1" applyFill="1" applyBorder="1" applyAlignment="1">
      <alignment horizontal="center" vertical="center"/>
    </xf>
    <xf numFmtId="4" fontId="30" fillId="0" borderId="35" xfId="0" applyNumberFormat="1" applyFont="1" applyFill="1" applyBorder="1" applyAlignment="1">
      <alignment horizontal="center" vertical="center"/>
    </xf>
    <xf numFmtId="4" fontId="30" fillId="0" borderId="25" xfId="0" applyNumberFormat="1" applyFont="1" applyFill="1" applyBorder="1" applyAlignment="1">
      <alignment horizontal="center" vertical="center"/>
    </xf>
    <xf numFmtId="0" fontId="29" fillId="0" borderId="34" xfId="0" applyFont="1" applyFill="1" applyBorder="1" applyAlignment="1">
      <alignment horizontal="left" vertical="center" wrapText="1"/>
    </xf>
    <xf numFmtId="0" fontId="29" fillId="0" borderId="33"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3" xfId="0" applyFont="1" applyFill="1" applyBorder="1" applyAlignment="1">
      <alignment horizontal="left" vertical="center" wrapText="1"/>
    </xf>
    <xf numFmtId="4" fontId="29" fillId="0" borderId="35" xfId="0" applyNumberFormat="1" applyFont="1" applyFill="1" applyBorder="1" applyAlignment="1">
      <alignment horizontal="right" vertical="center"/>
    </xf>
    <xf numFmtId="4" fontId="29" fillId="0" borderId="25" xfId="0" applyNumberFormat="1" applyFont="1" applyFill="1" applyBorder="1" applyAlignment="1">
      <alignment horizontal="right" vertical="center"/>
    </xf>
    <xf numFmtId="0" fontId="30" fillId="0" borderId="5" xfId="1" applyFont="1" applyFill="1" applyBorder="1" applyAlignment="1">
      <alignment horizontal="center" vertical="center" wrapText="1"/>
    </xf>
    <xf numFmtId="0" fontId="30" fillId="0" borderId="2" xfId="1" applyFont="1" applyFill="1" applyBorder="1" applyAlignment="1">
      <alignment horizontal="center" vertical="center" wrapText="1"/>
    </xf>
    <xf numFmtId="0" fontId="30" fillId="0" borderId="3" xfId="1" applyFont="1" applyFill="1" applyBorder="1" applyAlignment="1">
      <alignment horizontal="center" vertical="center" wrapText="1"/>
    </xf>
    <xf numFmtId="0" fontId="30" fillId="0" borderId="35" xfId="1" applyFont="1" applyFill="1" applyBorder="1" applyAlignment="1">
      <alignment horizontal="center" vertical="center" wrapText="1"/>
    </xf>
    <xf numFmtId="0" fontId="30" fillId="0" borderId="24" xfId="1" applyFont="1" applyFill="1" applyBorder="1" applyAlignment="1">
      <alignment horizontal="center" vertical="center" wrapText="1"/>
    </xf>
    <xf numFmtId="0" fontId="30" fillId="0" borderId="25" xfId="1" applyFont="1" applyFill="1" applyBorder="1" applyAlignment="1">
      <alignment horizontal="center" vertical="center" wrapText="1"/>
    </xf>
    <xf numFmtId="4" fontId="30" fillId="0" borderId="5" xfId="0" applyNumberFormat="1" applyFont="1" applyFill="1" applyBorder="1" applyAlignment="1">
      <alignment horizontal="right" vertical="center"/>
    </xf>
    <xf numFmtId="4" fontId="30" fillId="0" borderId="2" xfId="0" applyNumberFormat="1" applyFont="1" applyFill="1" applyBorder="1" applyAlignment="1">
      <alignment horizontal="right" vertical="center"/>
    </xf>
    <xf numFmtId="4" fontId="30" fillId="0" borderId="3" xfId="0" applyNumberFormat="1" applyFont="1" applyFill="1" applyBorder="1" applyAlignment="1">
      <alignment horizontal="right" vertical="center"/>
    </xf>
    <xf numFmtId="4" fontId="30" fillId="0" borderId="22" xfId="0" applyNumberFormat="1" applyFont="1" applyFill="1" applyBorder="1" applyAlignment="1">
      <alignment horizontal="right" vertical="center"/>
    </xf>
    <xf numFmtId="4" fontId="30" fillId="0" borderId="17" xfId="0" applyNumberFormat="1" applyFont="1" applyFill="1" applyBorder="1" applyAlignment="1">
      <alignment horizontal="right" vertical="center"/>
    </xf>
    <xf numFmtId="4" fontId="30" fillId="0" borderId="26" xfId="0" applyNumberFormat="1" applyFont="1" applyFill="1" applyBorder="1" applyAlignment="1">
      <alignment horizontal="right" vertical="center"/>
    </xf>
    <xf numFmtId="4" fontId="30" fillId="0" borderId="56" xfId="0" applyNumberFormat="1" applyFont="1" applyFill="1" applyBorder="1" applyAlignment="1">
      <alignment horizontal="right" vertical="center"/>
    </xf>
    <xf numFmtId="4" fontId="30" fillId="0" borderId="11" xfId="0" applyNumberFormat="1" applyFont="1" applyFill="1" applyBorder="1" applyAlignment="1">
      <alignment horizontal="right" vertical="center"/>
    </xf>
    <xf numFmtId="4" fontId="30" fillId="0" borderId="61" xfId="0" applyNumberFormat="1" applyFont="1" applyFill="1" applyBorder="1" applyAlignment="1">
      <alignment horizontal="right" vertical="center"/>
    </xf>
    <xf numFmtId="0" fontId="30" fillId="0" borderId="56"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61" xfId="0" applyFont="1" applyFill="1" applyBorder="1" applyAlignment="1">
      <alignment horizontal="center" vertical="center"/>
    </xf>
    <xf numFmtId="4" fontId="30" fillId="0" borderId="5" xfId="8" applyNumberFormat="1" applyFont="1" applyFill="1" applyBorder="1" applyAlignment="1">
      <alignment horizontal="right" vertical="center"/>
    </xf>
    <xf numFmtId="4" fontId="30" fillId="0" borderId="2" xfId="8" applyNumberFormat="1" applyFont="1" applyFill="1" applyBorder="1" applyAlignment="1">
      <alignment horizontal="right" vertical="center"/>
    </xf>
    <xf numFmtId="4" fontId="30" fillId="0" borderId="3" xfId="8" applyNumberFormat="1" applyFont="1" applyFill="1" applyBorder="1" applyAlignment="1">
      <alignment horizontal="right" vertical="center"/>
    </xf>
    <xf numFmtId="0" fontId="30" fillId="0" borderId="34"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33" xfId="0" applyFont="1" applyFill="1" applyBorder="1" applyAlignment="1">
      <alignment horizontal="center" vertical="center" wrapText="1"/>
    </xf>
    <xf numFmtId="9" fontId="30" fillId="0" borderId="5" xfId="0" applyNumberFormat="1" applyFont="1" applyFill="1" applyBorder="1" applyAlignment="1">
      <alignment horizontal="center" vertical="center" wrapText="1"/>
    </xf>
    <xf numFmtId="9" fontId="30" fillId="0" borderId="2" xfId="0" applyNumberFormat="1" applyFont="1" applyFill="1" applyBorder="1" applyAlignment="1">
      <alignment horizontal="center" vertical="center" wrapText="1"/>
    </xf>
    <xf numFmtId="9" fontId="30" fillId="0" borderId="3" xfId="0" applyNumberFormat="1" applyFont="1" applyFill="1" applyBorder="1" applyAlignment="1">
      <alignment horizontal="center" vertical="center" wrapText="1"/>
    </xf>
    <xf numFmtId="9" fontId="30" fillId="0" borderId="22" xfId="0" applyNumberFormat="1" applyFont="1" applyFill="1" applyBorder="1" applyAlignment="1">
      <alignment horizontal="center" vertical="center" wrapText="1"/>
    </xf>
    <xf numFmtId="9" fontId="30" fillId="0" borderId="17" xfId="0" applyNumberFormat="1" applyFont="1" applyFill="1" applyBorder="1" applyAlignment="1">
      <alignment horizontal="center" vertical="center" wrapText="1"/>
    </xf>
    <xf numFmtId="9" fontId="30" fillId="0" borderId="26" xfId="0" applyNumberFormat="1" applyFont="1" applyFill="1" applyBorder="1" applyAlignment="1">
      <alignment horizontal="center" vertical="center" wrapText="1"/>
    </xf>
    <xf numFmtId="4" fontId="30" fillId="0" borderId="29" xfId="8" applyNumberFormat="1" applyFont="1" applyFill="1" applyBorder="1" applyAlignment="1">
      <alignment horizontal="right" vertical="center"/>
    </xf>
    <xf numFmtId="4" fontId="30" fillId="0" borderId="20" xfId="8" applyNumberFormat="1" applyFont="1" applyFill="1" applyBorder="1" applyAlignment="1">
      <alignment horizontal="right" vertical="center"/>
    </xf>
    <xf numFmtId="4" fontId="30" fillId="0" borderId="21" xfId="8" applyNumberFormat="1" applyFont="1" applyFill="1" applyBorder="1" applyAlignment="1">
      <alignment horizontal="right" vertical="center"/>
    </xf>
    <xf numFmtId="0" fontId="30" fillId="0" borderId="22" xfId="0" applyFont="1" applyFill="1" applyBorder="1" applyAlignment="1">
      <alignment horizontal="center" vertical="center"/>
    </xf>
    <xf numFmtId="0" fontId="30" fillId="0" borderId="26" xfId="0" applyFont="1" applyFill="1" applyBorder="1" applyAlignment="1">
      <alignment horizontal="center" vertical="center"/>
    </xf>
    <xf numFmtId="4" fontId="29" fillId="0" borderId="20" xfId="0" applyNumberFormat="1" applyFont="1" applyFill="1" applyBorder="1" applyAlignment="1">
      <alignment horizontal="right" vertical="center"/>
    </xf>
    <xf numFmtId="4" fontId="29" fillId="0" borderId="2" xfId="0" applyNumberFormat="1" applyFont="1" applyFill="1" applyBorder="1" applyAlignment="1">
      <alignment horizontal="right" vertical="center"/>
    </xf>
    <xf numFmtId="4" fontId="29" fillId="0" borderId="22" xfId="0" applyNumberFormat="1" applyFont="1" applyFill="1" applyBorder="1" applyAlignment="1">
      <alignment horizontal="right" vertical="center"/>
    </xf>
    <xf numFmtId="4" fontId="29" fillId="0" borderId="17" xfId="0" applyNumberFormat="1" applyFont="1" applyFill="1" applyBorder="1" applyAlignment="1">
      <alignment horizontal="right" vertical="center"/>
    </xf>
    <xf numFmtId="4" fontId="29" fillId="0" borderId="26" xfId="0" applyNumberFormat="1" applyFont="1" applyFill="1" applyBorder="1" applyAlignment="1">
      <alignment horizontal="right" vertical="center"/>
    </xf>
    <xf numFmtId="4" fontId="29" fillId="0" borderId="56" xfId="0" applyNumberFormat="1" applyFont="1" applyFill="1" applyBorder="1" applyAlignment="1">
      <alignment horizontal="right" vertical="center"/>
    </xf>
    <xf numFmtId="4" fontId="29" fillId="0" borderId="11" xfId="0" applyNumberFormat="1" applyFont="1" applyFill="1" applyBorder="1" applyAlignment="1">
      <alignment horizontal="right" vertical="center"/>
    </xf>
    <xf numFmtId="4" fontId="29" fillId="0" borderId="61" xfId="0" applyNumberFormat="1" applyFont="1" applyFill="1" applyBorder="1" applyAlignment="1">
      <alignment horizontal="right" vertical="center"/>
    </xf>
    <xf numFmtId="167" fontId="30" fillId="0" borderId="64" xfId="0" applyNumberFormat="1" applyFont="1" applyFill="1" applyBorder="1" applyAlignment="1">
      <alignment horizontal="center" vertical="center" wrapText="1"/>
    </xf>
    <xf numFmtId="167" fontId="30" fillId="0" borderId="102" xfId="0" applyNumberFormat="1" applyFont="1" applyFill="1" applyBorder="1" applyAlignment="1">
      <alignment horizontal="center" vertical="center" wrapText="1"/>
    </xf>
    <xf numFmtId="167" fontId="30" fillId="0" borderId="101" xfId="0" applyNumberFormat="1"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17" xfId="0" applyFont="1" applyFill="1" applyBorder="1" applyAlignment="1">
      <alignment horizontal="center" vertical="center"/>
    </xf>
    <xf numFmtId="4" fontId="29" fillId="0" borderId="24" xfId="0" applyNumberFormat="1" applyFont="1" applyFill="1" applyBorder="1" applyAlignment="1">
      <alignment horizontal="right" vertical="center"/>
    </xf>
    <xf numFmtId="167" fontId="29" fillId="0" borderId="34" xfId="0" applyNumberFormat="1" applyFont="1" applyFill="1" applyBorder="1" applyAlignment="1">
      <alignment horizontal="left" vertical="center" wrapText="1"/>
    </xf>
    <xf numFmtId="167" fontId="29" fillId="0" borderId="27" xfId="0" applyNumberFormat="1" applyFont="1" applyFill="1" applyBorder="1" applyAlignment="1">
      <alignment horizontal="left" vertical="center" wrapText="1"/>
    </xf>
    <xf numFmtId="167" fontId="29" fillId="0" borderId="33" xfId="0" applyNumberFormat="1" applyFont="1" applyFill="1" applyBorder="1" applyAlignment="1">
      <alignment horizontal="left" vertical="center" wrapText="1"/>
    </xf>
    <xf numFmtId="167" fontId="29" fillId="0" borderId="5" xfId="0" applyNumberFormat="1" applyFont="1" applyFill="1" applyBorder="1" applyAlignment="1">
      <alignment horizontal="left" vertical="center" wrapText="1"/>
    </xf>
    <xf numFmtId="167" fontId="29" fillId="0" borderId="2" xfId="0" applyNumberFormat="1" applyFont="1" applyFill="1" applyBorder="1" applyAlignment="1">
      <alignment horizontal="left" vertical="center" wrapText="1"/>
    </xf>
    <xf numFmtId="167" fontId="29" fillId="0" borderId="3" xfId="0" applyNumberFormat="1" applyFont="1" applyFill="1" applyBorder="1" applyAlignment="1">
      <alignment horizontal="left" vertical="center" wrapText="1"/>
    </xf>
    <xf numFmtId="167" fontId="32" fillId="0" borderId="5" xfId="0" applyNumberFormat="1" applyFont="1" applyFill="1" applyBorder="1" applyAlignment="1">
      <alignment horizontal="center" vertical="center" wrapText="1"/>
    </xf>
    <xf numFmtId="167" fontId="32" fillId="0" borderId="2" xfId="0" applyNumberFormat="1" applyFont="1" applyFill="1" applyBorder="1" applyAlignment="1">
      <alignment horizontal="center" vertical="center" wrapText="1"/>
    </xf>
    <xf numFmtId="167" fontId="32" fillId="0" borderId="3" xfId="0" applyNumberFormat="1" applyFont="1" applyFill="1" applyBorder="1" applyAlignment="1">
      <alignment horizontal="center" vertical="center" wrapText="1"/>
    </xf>
    <xf numFmtId="4" fontId="29" fillId="0" borderId="1" xfId="0" applyNumberFormat="1" applyFont="1" applyFill="1" applyBorder="1" applyAlignment="1">
      <alignment horizontal="right" vertical="center"/>
    </xf>
    <xf numFmtId="4" fontId="29" fillId="0" borderId="9" xfId="0" applyNumberFormat="1" applyFont="1" applyFill="1" applyBorder="1" applyAlignment="1">
      <alignment horizontal="right" vertical="center"/>
    </xf>
    <xf numFmtId="4" fontId="29" fillId="0" borderId="37" xfId="0" applyNumberFormat="1" applyFont="1" applyFill="1" applyBorder="1" applyAlignment="1">
      <alignment horizontal="right" vertical="center"/>
    </xf>
    <xf numFmtId="4" fontId="29" fillId="0" borderId="7" xfId="0" applyNumberFormat="1" applyFont="1" applyFill="1" applyBorder="1" applyAlignment="1">
      <alignment horizontal="right" vertical="center"/>
    </xf>
    <xf numFmtId="0" fontId="32" fillId="0" borderId="22"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29" fillId="0" borderId="27"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32" fillId="0" borderId="26"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31" fillId="0" borderId="5"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3" xfId="0" applyFont="1" applyFill="1" applyBorder="1" applyAlignment="1">
      <alignment horizontal="center" vertical="center"/>
    </xf>
    <xf numFmtId="0" fontId="29" fillId="0" borderId="37"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3" fontId="29" fillId="0" borderId="5" xfId="0" applyNumberFormat="1" applyFont="1" applyFill="1" applyBorder="1" applyAlignment="1">
      <alignment horizontal="center" vertical="center" wrapText="1"/>
    </xf>
    <xf numFmtId="3" fontId="29" fillId="0" borderId="3" xfId="0" applyNumberFormat="1" applyFont="1" applyFill="1" applyBorder="1" applyAlignment="1">
      <alignment horizontal="center" vertical="center" wrapText="1"/>
    </xf>
    <xf numFmtId="0" fontId="29" fillId="0" borderId="56" xfId="0" applyFont="1" applyFill="1" applyBorder="1" applyAlignment="1">
      <alignment horizontal="center" vertical="center" wrapText="1"/>
    </xf>
    <xf numFmtId="3" fontId="30" fillId="0" borderId="5" xfId="1" applyNumberFormat="1" applyFont="1" applyFill="1" applyBorder="1" applyAlignment="1">
      <alignment horizontal="center" vertical="center" wrapText="1"/>
    </xf>
    <xf numFmtId="3" fontId="30" fillId="0" borderId="2" xfId="1" applyNumberFormat="1" applyFont="1" applyFill="1" applyBorder="1" applyAlignment="1">
      <alignment horizontal="center" vertical="center" wrapText="1"/>
    </xf>
    <xf numFmtId="3" fontId="30" fillId="0" borderId="3" xfId="1" applyNumberFormat="1" applyFont="1" applyFill="1" applyBorder="1" applyAlignment="1">
      <alignment horizontal="center" vertical="center" wrapText="1"/>
    </xf>
    <xf numFmtId="0" fontId="30" fillId="0" borderId="22" xfId="1" applyFont="1" applyFill="1" applyBorder="1" applyAlignment="1">
      <alignment horizontal="center" vertical="center" wrapText="1"/>
    </xf>
    <xf numFmtId="0" fontId="30" fillId="0" borderId="26" xfId="1"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0" xfId="0" applyFont="1" applyFill="1" applyBorder="1" applyAlignment="1">
      <alignment horizontal="left" vertical="center" wrapText="1"/>
    </xf>
    <xf numFmtId="0" fontId="29" fillId="0" borderId="2" xfId="0" applyFont="1" applyFill="1" applyBorder="1" applyAlignment="1">
      <alignment horizontal="center" vertical="center" wrapText="1"/>
    </xf>
    <xf numFmtId="167" fontId="29" fillId="0" borderId="5" xfId="0" applyNumberFormat="1" applyFont="1" applyFill="1" applyBorder="1" applyAlignment="1">
      <alignment horizontal="center" vertical="center" wrapText="1"/>
    </xf>
    <xf numFmtId="167" fontId="29" fillId="0" borderId="2" xfId="0" applyNumberFormat="1" applyFont="1" applyFill="1" applyBorder="1" applyAlignment="1">
      <alignment horizontal="center" vertical="center" wrapText="1"/>
    </xf>
    <xf numFmtId="167" fontId="29" fillId="0" borderId="3" xfId="0" applyNumberFormat="1" applyFont="1" applyFill="1" applyBorder="1" applyAlignment="1">
      <alignment horizontal="center" vertical="center" wrapText="1"/>
    </xf>
    <xf numFmtId="3" fontId="32" fillId="0" borderId="35" xfId="0" applyNumberFormat="1" applyFont="1" applyFill="1" applyBorder="1" applyAlignment="1">
      <alignment horizontal="center" vertical="center" wrapText="1"/>
    </xf>
    <xf numFmtId="3" fontId="32" fillId="0" borderId="24" xfId="0" applyNumberFormat="1" applyFont="1" applyFill="1" applyBorder="1" applyAlignment="1">
      <alignment horizontal="center" vertical="center" wrapText="1"/>
    </xf>
    <xf numFmtId="3" fontId="32" fillId="0" borderId="25" xfId="0" applyNumberFormat="1" applyFont="1" applyFill="1" applyBorder="1" applyAlignment="1">
      <alignment horizontal="center" vertical="center" wrapText="1"/>
    </xf>
    <xf numFmtId="0" fontId="29" fillId="0" borderId="43" xfId="0" applyFont="1" applyFill="1" applyBorder="1" applyAlignment="1">
      <alignment horizontal="left" vertical="center" wrapText="1"/>
    </xf>
    <xf numFmtId="0" fontId="31" fillId="0" borderId="35" xfId="0" applyFont="1" applyFill="1" applyBorder="1" applyAlignment="1">
      <alignment horizontal="center" vertical="center"/>
    </xf>
    <xf numFmtId="0" fontId="31" fillId="0" borderId="24" xfId="0" applyFont="1" applyFill="1" applyBorder="1" applyAlignment="1">
      <alignment horizontal="center" vertical="center"/>
    </xf>
    <xf numFmtId="0" fontId="31" fillId="0" borderId="25" xfId="0" applyFont="1" applyFill="1" applyBorder="1" applyAlignment="1">
      <alignment horizontal="center" vertical="center"/>
    </xf>
    <xf numFmtId="0" fontId="29" fillId="0" borderId="9" xfId="0" applyFont="1" applyFill="1" applyBorder="1" applyAlignment="1">
      <alignment horizontal="center" vertical="center" wrapText="1"/>
    </xf>
    <xf numFmtId="0" fontId="31" fillId="0" borderId="29" xfId="0" applyFont="1" applyFill="1" applyBorder="1" applyAlignment="1">
      <alignment horizontal="left" vertical="center" wrapText="1"/>
    </xf>
    <xf numFmtId="0" fontId="31" fillId="0" borderId="20" xfId="0" applyFont="1" applyFill="1" applyBorder="1" applyAlignment="1">
      <alignment horizontal="left" vertical="center" wrapText="1"/>
    </xf>
    <xf numFmtId="0" fontId="31" fillId="0" borderId="21"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29" fillId="0" borderId="46" xfId="0" applyFont="1" applyFill="1" applyBorder="1" applyAlignment="1">
      <alignment horizontal="left" vertical="center" wrapText="1"/>
    </xf>
    <xf numFmtId="3" fontId="29" fillId="0" borderId="35" xfId="0" applyNumberFormat="1" applyFont="1" applyFill="1" applyBorder="1" applyAlignment="1">
      <alignment horizontal="center" vertical="center" wrapText="1"/>
    </xf>
    <xf numFmtId="3" fontId="29" fillId="0" borderId="25" xfId="0" applyNumberFormat="1" applyFont="1" applyFill="1" applyBorder="1" applyAlignment="1">
      <alignment horizontal="center" vertical="center" wrapText="1"/>
    </xf>
    <xf numFmtId="0" fontId="31" fillId="0" borderId="55" xfId="0" applyFont="1" applyFill="1" applyBorder="1" applyAlignment="1">
      <alignment horizontal="center" vertical="center"/>
    </xf>
    <xf numFmtId="0" fontId="31" fillId="0" borderId="53" xfId="0" applyFont="1" applyFill="1" applyBorder="1" applyAlignment="1">
      <alignment horizontal="center" vertical="center"/>
    </xf>
    <xf numFmtId="0" fontId="31" fillId="0" borderId="53" xfId="0" applyFont="1" applyFill="1" applyBorder="1" applyAlignment="1">
      <alignment horizontal="justify" vertical="center"/>
    </xf>
    <xf numFmtId="0" fontId="30" fillId="0" borderId="29" xfId="0" applyFont="1" applyFill="1" applyBorder="1" applyAlignment="1">
      <alignment horizontal="left" vertical="center" wrapText="1"/>
    </xf>
    <xf numFmtId="0" fontId="30" fillId="0" borderId="20" xfId="0" applyFont="1" applyFill="1" applyBorder="1" applyAlignment="1">
      <alignment horizontal="left" vertical="center" wrapText="1"/>
    </xf>
    <xf numFmtId="0" fontId="30" fillId="0" borderId="21" xfId="0" applyFont="1" applyFill="1" applyBorder="1" applyAlignment="1">
      <alignment horizontal="left" vertical="center" wrapText="1"/>
    </xf>
    <xf numFmtId="0" fontId="31" fillId="0" borderId="54" xfId="0" applyFont="1" applyFill="1" applyBorder="1" applyAlignment="1">
      <alignment horizontal="center" vertical="center"/>
    </xf>
    <xf numFmtId="3" fontId="29" fillId="0" borderId="2" xfId="0" applyNumberFormat="1"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7" xfId="0" applyFont="1" applyFill="1" applyBorder="1" applyAlignment="1">
      <alignment horizontal="left" vertical="center" wrapText="1"/>
    </xf>
    <xf numFmtId="0" fontId="30" fillId="0" borderId="1" xfId="0" applyFont="1" applyFill="1" applyBorder="1" applyAlignment="1">
      <alignment horizontal="left" vertical="center" wrapText="1"/>
    </xf>
    <xf numFmtId="9" fontId="30"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4" fontId="30" fillId="0" borderId="22" xfId="8" applyNumberFormat="1" applyFont="1" applyFill="1" applyBorder="1" applyAlignment="1">
      <alignment horizontal="right" vertical="center"/>
    </xf>
    <xf numFmtId="4" fontId="30" fillId="0" borderId="26" xfId="8" applyNumberFormat="1" applyFont="1" applyFill="1" applyBorder="1" applyAlignment="1">
      <alignment horizontal="right" vertical="center"/>
    </xf>
    <xf numFmtId="4" fontId="30" fillId="0" borderId="56" xfId="8" applyNumberFormat="1" applyFont="1" applyFill="1" applyBorder="1" applyAlignment="1">
      <alignment horizontal="right" vertical="center"/>
    </xf>
    <xf numFmtId="4" fontId="30" fillId="0" borderId="61" xfId="8" applyNumberFormat="1" applyFont="1" applyFill="1" applyBorder="1" applyAlignment="1">
      <alignment horizontal="right" vertical="center"/>
    </xf>
    <xf numFmtId="9" fontId="30" fillId="0" borderId="9" xfId="0" applyNumberFormat="1" applyFont="1" applyFill="1" applyBorder="1" applyAlignment="1">
      <alignment horizontal="center" vertical="center" wrapText="1"/>
    </xf>
    <xf numFmtId="0" fontId="30" fillId="0" borderId="9" xfId="0" applyFont="1" applyFill="1" applyBorder="1" applyAlignment="1">
      <alignment horizontal="center" vertical="center" wrapText="1"/>
    </xf>
    <xf numFmtId="4" fontId="30" fillId="0" borderId="29" xfId="0" applyNumberFormat="1" applyFont="1" applyFill="1" applyBorder="1" applyAlignment="1">
      <alignment horizontal="right" vertical="center"/>
    </xf>
    <xf numFmtId="4" fontId="30" fillId="0" borderId="21" xfId="0" applyNumberFormat="1" applyFont="1" applyFill="1" applyBorder="1" applyAlignment="1">
      <alignment horizontal="right" vertical="center"/>
    </xf>
    <xf numFmtId="4" fontId="30" fillId="0" borderId="20" xfId="0" applyNumberFormat="1" applyFont="1" applyFill="1" applyBorder="1" applyAlignment="1">
      <alignment horizontal="right" vertical="center"/>
    </xf>
    <xf numFmtId="4" fontId="30" fillId="0" borderId="5" xfId="0" applyNumberFormat="1" applyFont="1" applyFill="1" applyBorder="1" applyAlignment="1">
      <alignment horizontal="right" vertical="center" wrapText="1"/>
    </xf>
    <xf numFmtId="4" fontId="30" fillId="0" borderId="2" xfId="0" applyNumberFormat="1" applyFont="1" applyFill="1" applyBorder="1" applyAlignment="1">
      <alignment horizontal="right" vertical="center" wrapText="1"/>
    </xf>
    <xf numFmtId="6" fontId="30" fillId="0" borderId="56" xfId="0" applyNumberFormat="1" applyFont="1" applyFill="1" applyBorder="1" applyAlignment="1">
      <alignment horizontal="center" vertical="center"/>
    </xf>
    <xf numFmtId="6" fontId="30" fillId="0" borderId="61" xfId="0" applyNumberFormat="1" applyFont="1" applyFill="1" applyBorder="1" applyAlignment="1">
      <alignment horizontal="center" vertical="center"/>
    </xf>
    <xf numFmtId="3" fontId="30" fillId="0" borderId="5" xfId="0" applyNumberFormat="1" applyFont="1" applyFill="1" applyBorder="1" applyAlignment="1">
      <alignment horizontal="center" vertical="center" wrapText="1"/>
    </xf>
    <xf numFmtId="3" fontId="30" fillId="0" borderId="2" xfId="0" applyNumberFormat="1" applyFont="1" applyFill="1" applyBorder="1" applyAlignment="1">
      <alignment horizontal="center" vertical="center" wrapText="1"/>
    </xf>
    <xf numFmtId="3" fontId="30" fillId="0" borderId="22" xfId="0" applyNumberFormat="1" applyFont="1" applyFill="1" applyBorder="1" applyAlignment="1">
      <alignment horizontal="center" vertical="center" wrapText="1"/>
    </xf>
    <xf numFmtId="3" fontId="30" fillId="0" borderId="17" xfId="0" applyNumberFormat="1" applyFont="1" applyFill="1" applyBorder="1" applyAlignment="1">
      <alignment horizontal="center" vertical="center" wrapText="1"/>
    </xf>
    <xf numFmtId="4" fontId="30" fillId="0" borderId="29" xfId="8" applyNumberFormat="1" applyFont="1" applyFill="1" applyBorder="1" applyAlignment="1">
      <alignment horizontal="center" vertical="center"/>
    </xf>
    <xf numFmtId="4" fontId="30" fillId="0" borderId="21" xfId="8" applyNumberFormat="1" applyFont="1" applyFill="1" applyBorder="1" applyAlignment="1">
      <alignment horizontal="center" vertical="center"/>
    </xf>
    <xf numFmtId="4" fontId="30" fillId="0" borderId="5" xfId="8" applyNumberFormat="1" applyFont="1" applyFill="1" applyBorder="1" applyAlignment="1">
      <alignment horizontal="center" vertical="center"/>
    </xf>
    <xf numFmtId="4" fontId="30" fillId="0" borderId="3" xfId="8" applyNumberFormat="1" applyFont="1" applyFill="1" applyBorder="1" applyAlignment="1">
      <alignment horizontal="center" vertical="center"/>
    </xf>
    <xf numFmtId="4" fontId="30" fillId="0" borderId="56" xfId="0" applyNumberFormat="1" applyFont="1" applyFill="1" applyBorder="1" applyAlignment="1">
      <alignment horizontal="center" vertical="center"/>
    </xf>
    <xf numFmtId="4" fontId="30" fillId="0" borderId="61" xfId="0" applyNumberFormat="1" applyFont="1" applyFill="1" applyBorder="1" applyAlignment="1">
      <alignment horizontal="center" vertical="center"/>
    </xf>
    <xf numFmtId="4" fontId="29" fillId="0" borderId="5" xfId="0" applyNumberFormat="1" applyFont="1" applyFill="1" applyBorder="1" applyAlignment="1">
      <alignment horizontal="center" vertical="center"/>
    </xf>
    <xf numFmtId="4" fontId="29" fillId="0" borderId="3" xfId="0" applyNumberFormat="1" applyFont="1" applyFill="1" applyBorder="1" applyAlignment="1">
      <alignment horizontal="center" vertical="center"/>
    </xf>
    <xf numFmtId="4" fontId="29" fillId="0" borderId="22" xfId="0" applyNumberFormat="1" applyFont="1" applyFill="1" applyBorder="1" applyAlignment="1">
      <alignment horizontal="center" vertical="center"/>
    </xf>
    <xf numFmtId="4" fontId="29" fillId="0" borderId="26" xfId="0" applyNumberFormat="1" applyFont="1" applyFill="1" applyBorder="1" applyAlignment="1">
      <alignment horizontal="center" vertical="center"/>
    </xf>
    <xf numFmtId="4" fontId="29" fillId="0" borderId="37"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29" fillId="0" borderId="34" xfId="0" applyNumberFormat="1" applyFont="1" applyFill="1" applyBorder="1" applyAlignment="1">
      <alignment horizontal="center" vertical="center"/>
    </xf>
    <xf numFmtId="4" fontId="29" fillId="0" borderId="33" xfId="0" applyNumberFormat="1" applyFont="1" applyFill="1" applyBorder="1" applyAlignment="1">
      <alignment horizontal="center" vertical="center"/>
    </xf>
    <xf numFmtId="4" fontId="29" fillId="0" borderId="34" xfId="0" applyNumberFormat="1" applyFont="1" applyFill="1" applyBorder="1" applyAlignment="1">
      <alignment horizontal="right" vertical="center"/>
    </xf>
    <xf numFmtId="4" fontId="29" fillId="0" borderId="33" xfId="0" applyNumberFormat="1" applyFont="1" applyFill="1" applyBorder="1" applyAlignment="1">
      <alignment horizontal="right" vertical="center"/>
    </xf>
    <xf numFmtId="0" fontId="30" fillId="0" borderId="11" xfId="0" applyFont="1" applyFill="1" applyBorder="1" applyAlignment="1">
      <alignment horizontal="left" vertical="center" wrapText="1"/>
    </xf>
    <xf numFmtId="4" fontId="29" fillId="0" borderId="27" xfId="0" applyNumberFormat="1" applyFont="1" applyFill="1" applyBorder="1" applyAlignment="1">
      <alignment horizontal="right" vertical="center"/>
    </xf>
    <xf numFmtId="3" fontId="29" fillId="0" borderId="35" xfId="0" applyNumberFormat="1" applyFont="1" applyFill="1" applyBorder="1" applyAlignment="1">
      <alignment horizontal="right" vertical="center"/>
    </xf>
    <xf numFmtId="3" fontId="29" fillId="0" borderId="25" xfId="0" applyNumberFormat="1" applyFont="1" applyFill="1" applyBorder="1" applyAlignment="1">
      <alignment horizontal="right" vertical="center"/>
    </xf>
    <xf numFmtId="0" fontId="29" fillId="0" borderId="35" xfId="0" applyFont="1" applyFill="1" applyBorder="1" applyAlignment="1">
      <alignment horizontal="center" vertical="center"/>
    </xf>
    <xf numFmtId="0" fontId="29" fillId="0" borderId="25" xfId="0" applyFont="1" applyFill="1" applyBorder="1" applyAlignment="1">
      <alignment horizontal="center" vertical="center"/>
    </xf>
    <xf numFmtId="0" fontId="32" fillId="0" borderId="1" xfId="0" applyFont="1" applyFill="1" applyBorder="1" applyAlignment="1">
      <alignment horizontal="center" vertical="center" wrapText="1"/>
    </xf>
    <xf numFmtId="3" fontId="29" fillId="0" borderId="1" xfId="0" applyNumberFormat="1" applyFont="1" applyFill="1" applyBorder="1" applyAlignment="1">
      <alignment horizontal="right" vertical="center"/>
    </xf>
    <xf numFmtId="4" fontId="29" fillId="0" borderId="4" xfId="0" applyNumberFormat="1" applyFont="1" applyFill="1" applyBorder="1" applyAlignment="1">
      <alignment horizontal="right" vertical="center"/>
    </xf>
    <xf numFmtId="164" fontId="29" fillId="0" borderId="9" xfId="0" applyNumberFormat="1" applyFont="1" applyFill="1" applyBorder="1" applyAlignment="1">
      <alignment horizontal="right" vertical="center"/>
    </xf>
    <xf numFmtId="3" fontId="29" fillId="0" borderId="24" xfId="0" applyNumberFormat="1" applyFont="1" applyFill="1" applyBorder="1" applyAlignment="1">
      <alignment horizontal="right" vertical="center"/>
    </xf>
    <xf numFmtId="3" fontId="29" fillId="0" borderId="29" xfId="0" applyNumberFormat="1" applyFont="1" applyFill="1" applyBorder="1" applyAlignment="1">
      <alignment horizontal="right" vertical="center"/>
    </xf>
    <xf numFmtId="3" fontId="29" fillId="0" borderId="20" xfId="0" applyNumberFormat="1" applyFont="1" applyFill="1" applyBorder="1" applyAlignment="1">
      <alignment horizontal="right" vertical="center"/>
    </xf>
    <xf numFmtId="3" fontId="29" fillId="0" borderId="21" xfId="0" applyNumberFormat="1" applyFont="1" applyFill="1" applyBorder="1" applyAlignment="1">
      <alignment horizontal="right" vertical="center"/>
    </xf>
    <xf numFmtId="3" fontId="29" fillId="0" borderId="5" xfId="0" applyNumberFormat="1" applyFont="1" applyFill="1" applyBorder="1" applyAlignment="1">
      <alignment horizontal="right" vertical="center"/>
    </xf>
    <xf numFmtId="3" fontId="29" fillId="0" borderId="2" xfId="0" applyNumberFormat="1" applyFont="1" applyFill="1" applyBorder="1" applyAlignment="1">
      <alignment horizontal="right" vertical="center"/>
    </xf>
    <xf numFmtId="3" fontId="29" fillId="0" borderId="3" xfId="0" applyNumberFormat="1" applyFont="1" applyFill="1" applyBorder="1" applyAlignment="1">
      <alignment horizontal="right" vertical="center"/>
    </xf>
    <xf numFmtId="0" fontId="29" fillId="0" borderId="56" xfId="0" applyFont="1" applyFill="1" applyBorder="1" applyAlignment="1">
      <alignment horizontal="left" vertical="center" wrapText="1"/>
    </xf>
    <xf numFmtId="0" fontId="29" fillId="0" borderId="61" xfId="0" applyFont="1" applyFill="1" applyBorder="1" applyAlignment="1">
      <alignment horizontal="left" vertical="center" wrapText="1"/>
    </xf>
    <xf numFmtId="0" fontId="32" fillId="0" borderId="35" xfId="0" applyFont="1" applyFill="1" applyBorder="1" applyAlignment="1">
      <alignment horizontal="center" vertical="center" wrapText="1"/>
    </xf>
    <xf numFmtId="0" fontId="32" fillId="0" borderId="25" xfId="0" applyFont="1" applyFill="1" applyBorder="1" applyAlignment="1">
      <alignment horizontal="center" vertical="center" wrapText="1"/>
    </xf>
    <xf numFmtId="3" fontId="29" fillId="0" borderId="9" xfId="0" applyNumberFormat="1" applyFont="1" applyFill="1" applyBorder="1" applyAlignment="1">
      <alignment horizontal="right" vertical="center"/>
    </xf>
    <xf numFmtId="167" fontId="29" fillId="0" borderId="56" xfId="0" applyNumberFormat="1" applyFont="1" applyFill="1" applyBorder="1" applyAlignment="1">
      <alignment horizontal="right" vertical="center"/>
    </xf>
    <xf numFmtId="167" fontId="29" fillId="0" borderId="11" xfId="0" applyNumberFormat="1" applyFont="1" applyFill="1" applyBorder="1" applyAlignment="1">
      <alignment horizontal="right" vertical="center"/>
    </xf>
    <xf numFmtId="167" fontId="29" fillId="0" borderId="61" xfId="0" applyNumberFormat="1" applyFont="1" applyFill="1" applyBorder="1" applyAlignment="1">
      <alignment horizontal="right" vertical="center"/>
    </xf>
    <xf numFmtId="0" fontId="32" fillId="0" borderId="2" xfId="0" applyFont="1" applyFill="1" applyBorder="1" applyAlignment="1">
      <alignment horizontal="left" vertical="center" wrapText="1"/>
    </xf>
    <xf numFmtId="0" fontId="32" fillId="0" borderId="24" xfId="0" applyFont="1" applyFill="1" applyBorder="1" applyAlignment="1">
      <alignment horizontal="center" vertical="center" wrapText="1"/>
    </xf>
    <xf numFmtId="0" fontId="29" fillId="0" borderId="80" xfId="0" applyFont="1" applyFill="1" applyBorder="1" applyAlignment="1">
      <alignment horizontal="left" vertical="center" wrapText="1"/>
    </xf>
    <xf numFmtId="0" fontId="29" fillId="0" borderId="30" xfId="0" applyFont="1" applyFill="1" applyBorder="1" applyAlignment="1">
      <alignment horizontal="left" vertical="center" wrapText="1"/>
    </xf>
    <xf numFmtId="0" fontId="32" fillId="0" borderId="7" xfId="0" applyFont="1" applyFill="1" applyBorder="1" applyAlignment="1">
      <alignment horizontal="center" vertical="center" wrapText="1"/>
    </xf>
    <xf numFmtId="164" fontId="29" fillId="0" borderId="37" xfId="0" applyNumberFormat="1" applyFont="1" applyFill="1" applyBorder="1" applyAlignment="1">
      <alignment horizontal="right" vertical="center"/>
    </xf>
    <xf numFmtId="0" fontId="29" fillId="0" borderId="34"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32" fillId="0" borderId="34" xfId="0" applyFont="1" applyFill="1" applyBorder="1" applyAlignment="1">
      <alignment horizontal="left" vertical="center" wrapText="1"/>
    </xf>
    <xf numFmtId="0" fontId="32" fillId="0" borderId="33" xfId="0" applyFont="1" applyFill="1" applyBorder="1" applyAlignment="1">
      <alignment horizontal="left" vertical="center" wrapText="1"/>
    </xf>
    <xf numFmtId="0" fontId="29" fillId="0" borderId="2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31" fillId="0" borderId="22"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99"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100" xfId="0" applyFont="1" applyFill="1" applyBorder="1" applyAlignment="1">
      <alignment horizontal="center" vertical="center"/>
    </xf>
    <xf numFmtId="0" fontId="29" fillId="0" borderId="11" xfId="0" applyFont="1" applyFill="1" applyBorder="1" applyAlignment="1">
      <alignment horizontal="left" vertical="center" wrapText="1"/>
    </xf>
    <xf numFmtId="4" fontId="29" fillId="0" borderId="93" xfId="0" applyNumberFormat="1" applyFont="1" applyFill="1" applyBorder="1" applyAlignment="1">
      <alignment horizontal="right" vertical="center"/>
    </xf>
    <xf numFmtId="4" fontId="29" fillId="0" borderId="96" xfId="0" applyNumberFormat="1" applyFont="1" applyFill="1" applyBorder="1" applyAlignment="1">
      <alignment horizontal="right" vertical="center"/>
    </xf>
    <xf numFmtId="164" fontId="29" fillId="0" borderId="97" xfId="0" applyNumberFormat="1" applyFont="1" applyFill="1" applyBorder="1" applyAlignment="1">
      <alignment horizontal="right" vertical="center"/>
    </xf>
    <xf numFmtId="164" fontId="29" fillId="0" borderId="98" xfId="0" applyNumberFormat="1" applyFont="1" applyFill="1" applyBorder="1" applyAlignment="1">
      <alignment horizontal="right" vertical="center"/>
    </xf>
    <xf numFmtId="4" fontId="30" fillId="0" borderId="1" xfId="0" applyNumberFormat="1" applyFont="1" applyFill="1" applyBorder="1" applyAlignment="1">
      <alignment horizontal="right" vertical="center"/>
    </xf>
    <xf numFmtId="4" fontId="29" fillId="0" borderId="110" xfId="0" applyNumberFormat="1" applyFont="1" applyFill="1" applyBorder="1" applyAlignment="1">
      <alignment horizontal="right" vertical="center"/>
    </xf>
    <xf numFmtId="4" fontId="29" fillId="0" borderId="111" xfId="0" applyNumberFormat="1" applyFont="1" applyFill="1" applyBorder="1" applyAlignment="1">
      <alignment horizontal="right" vertical="center"/>
    </xf>
    <xf numFmtId="4" fontId="29" fillId="0" borderId="92" xfId="0" applyNumberFormat="1" applyFont="1" applyFill="1" applyBorder="1" applyAlignment="1">
      <alignment horizontal="right" vertical="center"/>
    </xf>
    <xf numFmtId="4" fontId="29" fillId="0" borderId="95" xfId="0" applyNumberFormat="1" applyFont="1" applyFill="1" applyBorder="1" applyAlignment="1">
      <alignment horizontal="right" vertical="center"/>
    </xf>
    <xf numFmtId="4" fontId="30" fillId="0" borderId="92" xfId="0" applyNumberFormat="1" applyFont="1" applyFill="1" applyBorder="1" applyAlignment="1">
      <alignment horizontal="right" vertical="center"/>
    </xf>
    <xf numFmtId="4" fontId="30" fillId="0" borderId="95" xfId="0" applyNumberFormat="1" applyFont="1" applyFill="1" applyBorder="1" applyAlignment="1">
      <alignment horizontal="right" vertical="center"/>
    </xf>
    <xf numFmtId="4" fontId="29" fillId="0" borderId="109" xfId="0" applyNumberFormat="1" applyFont="1" applyFill="1" applyBorder="1" applyAlignment="1">
      <alignment horizontal="right" vertical="center"/>
    </xf>
    <xf numFmtId="4" fontId="29" fillId="0" borderId="99" xfId="0" applyNumberFormat="1" applyFont="1" applyFill="1" applyBorder="1" applyAlignment="1">
      <alignment horizontal="right" vertical="center"/>
    </xf>
    <xf numFmtId="3" fontId="29" fillId="0" borderId="56" xfId="0" applyNumberFormat="1" applyFont="1" applyFill="1" applyBorder="1" applyAlignment="1">
      <alignment horizontal="center" vertical="center"/>
    </xf>
    <xf numFmtId="3" fontId="29" fillId="0" borderId="61" xfId="0" applyNumberFormat="1" applyFont="1" applyFill="1" applyBorder="1" applyAlignment="1">
      <alignment horizontal="center" vertical="center"/>
    </xf>
    <xf numFmtId="164" fontId="29" fillId="0" borderId="91" xfId="0" applyNumberFormat="1" applyFont="1" applyFill="1" applyBorder="1" applyAlignment="1">
      <alignment horizontal="right" vertical="center"/>
    </xf>
    <xf numFmtId="164" fontId="29" fillId="0" borderId="94" xfId="0" applyNumberFormat="1" applyFont="1" applyFill="1" applyBorder="1" applyAlignment="1">
      <alignment horizontal="right" vertical="center"/>
    </xf>
    <xf numFmtId="164" fontId="29" fillId="0" borderId="92" xfId="0" applyNumberFormat="1" applyFont="1" applyFill="1" applyBorder="1" applyAlignment="1">
      <alignment horizontal="right" vertical="center"/>
    </xf>
    <xf numFmtId="164" fontId="29" fillId="0" borderId="95" xfId="0" applyNumberFormat="1" applyFont="1" applyFill="1" applyBorder="1" applyAlignment="1">
      <alignment horizontal="right" vertical="center"/>
    </xf>
    <xf numFmtId="164" fontId="30" fillId="0" borderId="92" xfId="0" applyNumberFormat="1" applyFont="1" applyFill="1" applyBorder="1" applyAlignment="1">
      <alignment horizontal="right" vertical="center"/>
    </xf>
    <xf numFmtId="164" fontId="30" fillId="0" borderId="95" xfId="0" applyNumberFormat="1" applyFont="1" applyFill="1" applyBorder="1" applyAlignment="1">
      <alignment horizontal="right" vertical="center"/>
    </xf>
    <xf numFmtId="3" fontId="29" fillId="0" borderId="93" xfId="0" applyNumberFormat="1" applyFont="1" applyFill="1" applyBorder="1" applyAlignment="1">
      <alignment horizontal="right" vertical="center"/>
    </xf>
    <xf numFmtId="3" fontId="29" fillId="0" borderId="96" xfId="0" applyNumberFormat="1" applyFont="1" applyFill="1" applyBorder="1" applyAlignment="1">
      <alignment horizontal="right" vertical="center"/>
    </xf>
    <xf numFmtId="4" fontId="29" fillId="0" borderId="91" xfId="0" applyNumberFormat="1" applyFont="1" applyFill="1" applyBorder="1" applyAlignment="1">
      <alignment horizontal="right" vertical="center"/>
    </xf>
    <xf numFmtId="4" fontId="29" fillId="0" borderId="94" xfId="0" applyNumberFormat="1" applyFont="1" applyFill="1" applyBorder="1" applyAlignment="1">
      <alignment horizontal="right" vertical="center"/>
    </xf>
    <xf numFmtId="10" fontId="30" fillId="20" borderId="6" xfId="0" applyNumberFormat="1" applyFont="1" applyFill="1" applyBorder="1" applyAlignment="1">
      <alignment horizontal="center" vertical="center"/>
    </xf>
    <xf numFmtId="10" fontId="30" fillId="20" borderId="52" xfId="0" applyNumberFormat="1" applyFont="1" applyFill="1" applyBorder="1" applyAlignment="1">
      <alignment horizontal="center" vertical="center"/>
    </xf>
    <xf numFmtId="3" fontId="29" fillId="0" borderId="24" xfId="0" applyNumberFormat="1" applyFont="1" applyFill="1" applyBorder="1" applyAlignment="1">
      <alignment horizontal="center" vertical="center" wrapText="1"/>
    </xf>
    <xf numFmtId="0" fontId="30" fillId="0" borderId="48"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29" fillId="0" borderId="23" xfId="0" applyFont="1" applyFill="1" applyBorder="1" applyAlignment="1">
      <alignment horizontal="center" vertical="center" wrapText="1"/>
    </xf>
    <xf numFmtId="0" fontId="29" fillId="0" borderId="4" xfId="0" applyFont="1" applyFill="1" applyBorder="1" applyAlignment="1">
      <alignment horizontal="left" vertical="center" wrapText="1"/>
    </xf>
    <xf numFmtId="2" fontId="29" fillId="0" borderId="81" xfId="0" applyNumberFormat="1" applyFont="1" applyFill="1" applyBorder="1" applyAlignment="1">
      <alignment horizontal="center" vertical="center" wrapText="1"/>
    </xf>
    <xf numFmtId="2" fontId="29" fillId="0" borderId="24" xfId="0" applyNumberFormat="1" applyFont="1" applyFill="1" applyBorder="1" applyAlignment="1">
      <alignment horizontal="center" vertical="center" wrapText="1"/>
    </xf>
    <xf numFmtId="2" fontId="29" fillId="0" borderId="25" xfId="0" applyNumberFormat="1" applyFont="1" applyFill="1" applyBorder="1" applyAlignment="1">
      <alignment horizontal="center" vertical="center" wrapText="1"/>
    </xf>
    <xf numFmtId="0" fontId="31" fillId="0" borderId="23" xfId="0" applyFont="1" applyFill="1" applyBorder="1" applyAlignment="1">
      <alignment horizontal="center" vertical="center" wrapText="1"/>
    </xf>
    <xf numFmtId="0" fontId="29" fillId="0" borderId="80"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30" xfId="0" applyFont="1" applyFill="1" applyBorder="1" applyAlignment="1">
      <alignment horizontal="center" vertical="center" wrapText="1"/>
    </xf>
    <xf numFmtId="0" fontId="29" fillId="0" borderId="11" xfId="0" applyFont="1" applyFill="1" applyBorder="1" applyAlignment="1">
      <alignment horizontal="right" vertical="center"/>
    </xf>
    <xf numFmtId="0" fontId="29" fillId="0" borderId="61" xfId="0" applyFont="1" applyFill="1" applyBorder="1" applyAlignment="1">
      <alignment horizontal="right" vertical="center"/>
    </xf>
    <xf numFmtId="3" fontId="29" fillId="0" borderId="56" xfId="0" applyNumberFormat="1" applyFont="1" applyFill="1" applyBorder="1" applyAlignment="1">
      <alignment horizontal="right" vertical="center"/>
    </xf>
    <xf numFmtId="3" fontId="29" fillId="0" borderId="11" xfId="0" applyNumberFormat="1" applyFont="1" applyFill="1" applyBorder="1" applyAlignment="1">
      <alignment horizontal="right" vertical="center"/>
    </xf>
    <xf numFmtId="3" fontId="29" fillId="0" borderId="61" xfId="0" applyNumberFormat="1" applyFont="1" applyFill="1" applyBorder="1" applyAlignment="1">
      <alignment horizontal="right" vertical="center"/>
    </xf>
    <xf numFmtId="0" fontId="29" fillId="0" borderId="1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61" xfId="0" applyFont="1" applyFill="1" applyBorder="1" applyAlignment="1">
      <alignment horizontal="center" vertical="center" wrapText="1"/>
    </xf>
    <xf numFmtId="9" fontId="7" fillId="0" borderId="5" xfId="0" applyNumberFormat="1" applyFont="1" applyFill="1" applyBorder="1" applyAlignment="1">
      <alignment horizontal="center" vertical="center" wrapText="1"/>
    </xf>
    <xf numFmtId="9" fontId="7" fillId="0" borderId="2" xfId="0" applyNumberFormat="1"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9" fontId="7" fillId="0" borderId="35" xfId="0" applyNumberFormat="1" applyFont="1" applyFill="1" applyBorder="1" applyAlignment="1">
      <alignment horizontal="center" vertical="center" wrapText="1"/>
    </xf>
    <xf numFmtId="9" fontId="7" fillId="0" borderId="24" xfId="0" applyNumberFormat="1" applyFont="1" applyFill="1" applyBorder="1" applyAlignment="1">
      <alignment horizontal="center" vertical="center" wrapText="1"/>
    </xf>
    <xf numFmtId="9" fontId="7" fillId="0" borderId="25" xfId="0" applyNumberFormat="1" applyFont="1" applyFill="1" applyBorder="1" applyAlignment="1">
      <alignment horizontal="center" vertical="center" wrapText="1"/>
    </xf>
    <xf numFmtId="3" fontId="12" fillId="0" borderId="29" xfId="0" applyNumberFormat="1" applyFont="1" applyFill="1" applyBorder="1" applyAlignment="1">
      <alignment vertical="center"/>
    </xf>
    <xf numFmtId="3" fontId="12" fillId="0" borderId="21" xfId="0" applyNumberFormat="1" applyFont="1" applyFill="1" applyBorder="1" applyAlignment="1">
      <alignment vertical="center"/>
    </xf>
    <xf numFmtId="3" fontId="12" fillId="0" borderId="22" xfId="0" applyNumberFormat="1" applyFont="1" applyFill="1" applyBorder="1" applyAlignment="1">
      <alignment vertical="center"/>
    </xf>
    <xf numFmtId="3" fontId="12" fillId="0" borderId="26" xfId="0" applyNumberFormat="1" applyFont="1" applyFill="1" applyBorder="1" applyAlignment="1">
      <alignment vertical="center"/>
    </xf>
    <xf numFmtId="3" fontId="12" fillId="0" borderId="35" xfId="0" applyNumberFormat="1" applyFont="1" applyFill="1" applyBorder="1" applyAlignment="1">
      <alignment vertical="center"/>
    </xf>
    <xf numFmtId="3" fontId="12" fillId="0" borderId="25" xfId="0" applyNumberFormat="1" applyFont="1" applyFill="1" applyBorder="1" applyAlignment="1">
      <alignment vertical="center"/>
    </xf>
    <xf numFmtId="3" fontId="12" fillId="0" borderId="5" xfId="0" applyNumberFormat="1" applyFont="1" applyFill="1" applyBorder="1" applyAlignment="1">
      <alignment vertical="center"/>
    </xf>
    <xf numFmtId="3" fontId="12" fillId="0" borderId="3" xfId="0" applyNumberFormat="1" applyFont="1" applyFill="1" applyBorder="1" applyAlignment="1">
      <alignment vertical="center"/>
    </xf>
    <xf numFmtId="3" fontId="12" fillId="0" borderId="56" xfId="0" applyNumberFormat="1" applyFont="1" applyFill="1" applyBorder="1" applyAlignment="1">
      <alignment vertical="center"/>
    </xf>
    <xf numFmtId="3" fontId="12" fillId="0" borderId="61" xfId="0" applyNumberFormat="1" applyFont="1" applyFill="1" applyBorder="1" applyAlignment="1">
      <alignment vertical="center"/>
    </xf>
    <xf numFmtId="0" fontId="20" fillId="0" borderId="56" xfId="0" applyFont="1" applyFill="1" applyBorder="1" applyAlignment="1">
      <alignment horizontal="center" vertical="center" wrapText="1"/>
    </xf>
    <xf numFmtId="0" fontId="7" fillId="0" borderId="34"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7" fillId="0" borderId="33"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3" fontId="12" fillId="0" borderId="5" xfId="0" applyNumberFormat="1" applyFont="1" applyFill="1" applyBorder="1" applyAlignment="1">
      <alignment horizontal="center" vertical="center" wrapText="1"/>
    </xf>
    <xf numFmtId="3" fontId="12" fillId="0" borderId="2" xfId="0" applyNumberFormat="1" applyFont="1" applyFill="1" applyBorder="1" applyAlignment="1">
      <alignment horizontal="center" vertical="center" wrapText="1"/>
    </xf>
    <xf numFmtId="3" fontId="12" fillId="0" borderId="3" xfId="0" applyNumberFormat="1" applyFont="1" applyFill="1" applyBorder="1" applyAlignment="1">
      <alignment horizontal="center" vertical="center" wrapText="1"/>
    </xf>
    <xf numFmtId="3" fontId="12" fillId="0" borderId="35" xfId="0" applyNumberFormat="1" applyFont="1" applyFill="1" applyBorder="1" applyAlignment="1">
      <alignment horizontal="center" vertical="center" wrapText="1"/>
    </xf>
    <xf numFmtId="3" fontId="12" fillId="0" borderId="24" xfId="0" applyNumberFormat="1" applyFont="1" applyFill="1" applyBorder="1" applyAlignment="1">
      <alignment horizontal="center" vertical="center" wrapText="1"/>
    </xf>
    <xf numFmtId="3" fontId="12" fillId="0" borderId="25" xfId="0" applyNumberFormat="1" applyFont="1" applyFill="1" applyBorder="1" applyAlignment="1">
      <alignment horizontal="center" vertical="center" wrapText="1"/>
    </xf>
    <xf numFmtId="0" fontId="38" fillId="0" borderId="34" xfId="0" applyFont="1" applyFill="1" applyBorder="1" applyAlignment="1">
      <alignment horizontal="left" vertical="center" wrapText="1"/>
    </xf>
    <xf numFmtId="0" fontId="38" fillId="0" borderId="27" xfId="0" applyFont="1" applyFill="1" applyBorder="1" applyAlignment="1">
      <alignment horizontal="left" vertical="center" wrapText="1"/>
    </xf>
    <xf numFmtId="0" fontId="38" fillId="0" borderId="33"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5" xfId="0" applyNumberFormat="1" applyFont="1" applyFill="1" applyBorder="1" applyAlignment="1">
      <alignment horizontal="center" vertical="center" wrapText="1"/>
    </xf>
    <xf numFmtId="3" fontId="6" fillId="0" borderId="2"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3" fontId="38" fillId="0" borderId="5"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3" fontId="38" fillId="0" borderId="35" xfId="0" applyNumberFormat="1" applyFont="1" applyFill="1" applyBorder="1" applyAlignment="1">
      <alignment horizontal="center" vertical="center" wrapText="1"/>
    </xf>
    <xf numFmtId="0" fontId="38" fillId="0" borderId="24" xfId="0" applyFont="1" applyFill="1" applyBorder="1" applyAlignment="1">
      <alignment horizontal="center" vertical="center" wrapText="1"/>
    </xf>
    <xf numFmtId="0" fontId="12" fillId="0" borderId="23" xfId="0" applyFont="1" applyFill="1" applyBorder="1" applyAlignment="1">
      <alignment vertical="center"/>
    </xf>
    <xf numFmtId="0" fontId="12" fillId="0" borderId="2" xfId="0" applyFont="1" applyFill="1" applyBorder="1" applyAlignment="1">
      <alignment vertical="center"/>
    </xf>
    <xf numFmtId="0" fontId="12" fillId="0" borderId="3" xfId="0" applyFont="1" applyFill="1" applyBorder="1" applyAlignment="1">
      <alignment vertical="center"/>
    </xf>
    <xf numFmtId="41" fontId="7" fillId="0" borderId="5" xfId="3" applyFont="1" applyFill="1" applyBorder="1" applyAlignment="1">
      <alignment horizontal="center" vertical="center"/>
    </xf>
    <xf numFmtId="41" fontId="7" fillId="0" borderId="2" xfId="3" applyFont="1" applyFill="1" applyBorder="1" applyAlignment="1">
      <alignment horizontal="center" vertical="center"/>
    </xf>
    <xf numFmtId="41" fontId="7" fillId="0" borderId="3" xfId="3" applyFont="1" applyFill="1" applyBorder="1" applyAlignment="1">
      <alignment horizontal="center" vertical="center"/>
    </xf>
    <xf numFmtId="41" fontId="7" fillId="0" borderId="22" xfId="3" applyFont="1" applyFill="1" applyBorder="1" applyAlignment="1">
      <alignment horizontal="center" vertical="center"/>
    </xf>
    <xf numFmtId="41" fontId="7" fillId="0" borderId="17" xfId="3" applyFont="1" applyFill="1" applyBorder="1" applyAlignment="1">
      <alignment horizontal="center" vertical="center"/>
    </xf>
    <xf numFmtId="41" fontId="7" fillId="0" borderId="26" xfId="3" applyFont="1" applyFill="1" applyBorder="1" applyAlignment="1">
      <alignment horizontal="center" vertical="center"/>
    </xf>
    <xf numFmtId="41" fontId="7" fillId="0" borderId="46" xfId="3" applyFont="1" applyFill="1" applyBorder="1" applyAlignment="1">
      <alignment horizontal="center" vertical="center"/>
    </xf>
    <xf numFmtId="41" fontId="7" fillId="0" borderId="42" xfId="3" applyFont="1" applyFill="1" applyBorder="1" applyAlignment="1">
      <alignment horizontal="center" vertical="center"/>
    </xf>
    <xf numFmtId="0" fontId="12" fillId="0" borderId="34"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33" xfId="0" applyFont="1" applyFill="1" applyBorder="1" applyAlignment="1">
      <alignment horizontal="left" vertical="center" wrapText="1"/>
    </xf>
    <xf numFmtId="0" fontId="12" fillId="0" borderId="65"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46" xfId="0" applyFont="1" applyFill="1" applyBorder="1" applyAlignment="1">
      <alignment horizontal="left" vertical="center" wrapText="1"/>
    </xf>
    <xf numFmtId="0" fontId="7" fillId="0" borderId="5" xfId="0" applyFont="1" applyFill="1" applyBorder="1" applyAlignment="1">
      <alignment vertical="center"/>
    </xf>
    <xf numFmtId="0" fontId="7" fillId="0" borderId="46" xfId="0" applyFont="1" applyFill="1" applyBorder="1" applyAlignment="1">
      <alignment vertical="center"/>
    </xf>
    <xf numFmtId="0" fontId="7" fillId="0" borderId="5" xfId="0" applyFont="1" applyFill="1" applyBorder="1" applyAlignment="1">
      <alignment horizontal="right" vertical="center"/>
    </xf>
    <xf numFmtId="0" fontId="7" fillId="0" borderId="46" xfId="0" applyFont="1" applyFill="1" applyBorder="1" applyAlignment="1">
      <alignment horizontal="right" vertical="center"/>
    </xf>
    <xf numFmtId="0" fontId="12" fillId="0" borderId="55" xfId="0" applyFont="1" applyFill="1" applyBorder="1" applyAlignment="1">
      <alignment horizontal="center" vertical="center" wrapText="1"/>
    </xf>
    <xf numFmtId="0" fontId="12" fillId="0" borderId="53"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61" xfId="0" applyFont="1" applyFill="1" applyBorder="1" applyAlignment="1">
      <alignment horizontal="center" vertical="center" wrapText="1"/>
    </xf>
    <xf numFmtId="0" fontId="7" fillId="0" borderId="54" xfId="0" applyFont="1" applyFill="1" applyBorder="1" applyAlignment="1">
      <alignment horizontal="center" vertical="center"/>
    </xf>
    <xf numFmtId="0" fontId="7" fillId="0" borderId="61" xfId="0" applyFont="1" applyFill="1" applyBorder="1" applyAlignment="1">
      <alignment horizontal="center" vertical="center"/>
    </xf>
    <xf numFmtId="0" fontId="7" fillId="0" borderId="55" xfId="0" applyFont="1" applyFill="1" applyBorder="1" applyAlignment="1">
      <alignment horizontal="center" vertical="center"/>
    </xf>
    <xf numFmtId="0" fontId="7" fillId="0" borderId="53"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2" xfId="0" applyFont="1" applyFill="1" applyBorder="1" applyAlignment="1">
      <alignment vertical="center"/>
    </xf>
    <xf numFmtId="0" fontId="7" fillId="0" borderId="3" xfId="0" applyFont="1" applyFill="1" applyBorder="1" applyAlignment="1">
      <alignment vertical="center"/>
    </xf>
    <xf numFmtId="0" fontId="7" fillId="0" borderId="2" xfId="0" applyFont="1" applyFill="1" applyBorder="1" applyAlignment="1">
      <alignment horizontal="right" vertical="center"/>
    </xf>
    <xf numFmtId="0" fontId="7" fillId="0" borderId="3" xfId="0" applyFont="1" applyFill="1" applyBorder="1" applyAlignment="1">
      <alignment horizontal="right"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12" fillId="0" borderId="64" xfId="0" applyFont="1" applyFill="1" applyBorder="1" applyAlignment="1">
      <alignment horizontal="center" vertical="center" wrapText="1"/>
    </xf>
    <xf numFmtId="0" fontId="12" fillId="0" borderId="102"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62" xfId="0" applyFont="1" applyFill="1" applyBorder="1" applyAlignment="1">
      <alignment horizontal="center" vertical="center" wrapText="1"/>
    </xf>
    <xf numFmtId="3" fontId="12" fillId="0" borderId="81" xfId="0" applyNumberFormat="1" applyFont="1" applyFill="1" applyBorder="1" applyAlignment="1">
      <alignment vertical="center"/>
    </xf>
    <xf numFmtId="3" fontId="12" fillId="0" borderId="24" xfId="0" applyNumberFormat="1" applyFont="1" applyFill="1" applyBorder="1" applyAlignment="1">
      <alignment vertical="center"/>
    </xf>
    <xf numFmtId="0" fontId="12" fillId="0" borderId="1" xfId="0" applyFont="1" applyFill="1" applyBorder="1" applyAlignment="1">
      <alignment horizontal="left" vertical="center" wrapText="1"/>
    </xf>
    <xf numFmtId="0" fontId="7" fillId="0" borderId="5" xfId="0" applyFont="1" applyFill="1" applyBorder="1" applyAlignment="1">
      <alignment vertical="center" wrapText="1"/>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0" fontId="12" fillId="0" borderId="29"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12" fillId="0" borderId="66" xfId="0" applyFont="1" applyFill="1" applyBorder="1" applyAlignment="1">
      <alignment vertical="center"/>
    </xf>
    <xf numFmtId="0" fontId="12" fillId="0" borderId="20" xfId="0" applyFont="1" applyFill="1" applyBorder="1" applyAlignment="1">
      <alignment vertical="center"/>
    </xf>
    <xf numFmtId="0" fontId="12" fillId="0" borderId="21" xfId="0" applyFont="1" applyFill="1" applyBorder="1" applyAlignment="1">
      <alignment vertical="center"/>
    </xf>
    <xf numFmtId="168" fontId="12" fillId="0" borderId="23" xfId="0" applyNumberFormat="1" applyFont="1" applyFill="1" applyBorder="1" applyAlignment="1">
      <alignment vertical="center"/>
    </xf>
    <xf numFmtId="168" fontId="12" fillId="0" borderId="2" xfId="0" applyNumberFormat="1" applyFont="1" applyFill="1" applyBorder="1" applyAlignment="1">
      <alignment vertical="center"/>
    </xf>
    <xf numFmtId="168" fontId="12" fillId="0" borderId="3" xfId="0" applyNumberFormat="1" applyFont="1" applyFill="1" applyBorder="1" applyAlignment="1">
      <alignment vertical="center"/>
    </xf>
    <xf numFmtId="3" fontId="12" fillId="0" borderId="23" xfId="0" applyNumberFormat="1" applyFont="1" applyFill="1" applyBorder="1" applyAlignment="1">
      <alignment vertical="center"/>
    </xf>
    <xf numFmtId="3" fontId="12" fillId="0" borderId="2" xfId="0" applyNumberFormat="1" applyFont="1" applyFill="1" applyBorder="1" applyAlignment="1">
      <alignment vertical="center"/>
    </xf>
    <xf numFmtId="0" fontId="12" fillId="0" borderId="48" xfId="0" applyFont="1" applyFill="1" applyBorder="1" applyAlignment="1">
      <alignment vertical="center"/>
    </xf>
    <xf numFmtId="0" fontId="12" fillId="0" borderId="27" xfId="0" applyFont="1" applyFill="1" applyBorder="1" applyAlignment="1">
      <alignment vertical="center"/>
    </xf>
    <xf numFmtId="0" fontId="12" fillId="0" borderId="33" xfId="0" applyFont="1" applyFill="1" applyBorder="1" applyAlignment="1">
      <alignment vertical="center"/>
    </xf>
    <xf numFmtId="0" fontId="12" fillId="0" borderId="66"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22" fillId="0" borderId="23"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81"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12" fillId="0" borderId="8" xfId="0" applyFont="1" applyFill="1" applyBorder="1" applyAlignment="1">
      <alignment vertical="center"/>
    </xf>
    <xf numFmtId="0" fontId="12" fillId="0" borderId="1" xfId="0" applyFont="1" applyFill="1" applyBorder="1" applyAlignment="1">
      <alignment vertical="center"/>
    </xf>
    <xf numFmtId="3" fontId="12" fillId="0" borderId="8" xfId="0" applyNumberFormat="1" applyFont="1" applyFill="1" applyBorder="1" applyAlignment="1">
      <alignment vertical="center"/>
    </xf>
    <xf numFmtId="3" fontId="12" fillId="0" borderId="1" xfId="0" applyNumberFormat="1" applyFont="1" applyFill="1" applyBorder="1" applyAlignment="1">
      <alignment vertical="center"/>
    </xf>
    <xf numFmtId="3" fontId="12" fillId="0" borderId="45" xfId="0" applyNumberFormat="1" applyFont="1" applyFill="1" applyBorder="1" applyAlignment="1">
      <alignment vertical="center"/>
    </xf>
    <xf numFmtId="3" fontId="12" fillId="0" borderId="9" xfId="0" applyNumberFormat="1" applyFont="1" applyFill="1" applyBorder="1" applyAlignment="1">
      <alignment vertical="center"/>
    </xf>
    <xf numFmtId="3" fontId="12" fillId="0" borderId="48" xfId="0" applyNumberFormat="1" applyFont="1" applyFill="1" applyBorder="1" applyAlignment="1">
      <alignment vertical="center"/>
    </xf>
    <xf numFmtId="3" fontId="12" fillId="0" borderId="27" xfId="0" applyNumberFormat="1" applyFont="1" applyFill="1" applyBorder="1" applyAlignment="1">
      <alignment vertical="center"/>
    </xf>
    <xf numFmtId="3" fontId="12" fillId="0" borderId="33" xfId="0" applyNumberFormat="1" applyFont="1" applyFill="1" applyBorder="1" applyAlignment="1">
      <alignment vertical="center"/>
    </xf>
    <xf numFmtId="0" fontId="12" fillId="0" borderId="84" xfId="0" applyFont="1" applyFill="1" applyBorder="1" applyAlignment="1">
      <alignment vertical="center"/>
    </xf>
    <xf numFmtId="0" fontId="12" fillId="0" borderId="82" xfId="0" applyFont="1" applyFill="1" applyBorder="1" applyAlignment="1">
      <alignment vertical="center"/>
    </xf>
    <xf numFmtId="0" fontId="12" fillId="0" borderId="83" xfId="0" applyFont="1" applyFill="1" applyBorder="1" applyAlignment="1">
      <alignment vertical="center"/>
    </xf>
    <xf numFmtId="3" fontId="12" fillId="0" borderId="87" xfId="0" applyNumberFormat="1" applyFont="1" applyFill="1" applyBorder="1" applyAlignment="1">
      <alignment vertical="center"/>
    </xf>
    <xf numFmtId="3" fontId="12" fillId="0" borderId="88" xfId="0" applyNumberFormat="1" applyFont="1" applyFill="1" applyBorder="1" applyAlignment="1">
      <alignment vertical="center"/>
    </xf>
    <xf numFmtId="3" fontId="12" fillId="0" borderId="89" xfId="0" applyNumberFormat="1" applyFont="1" applyFill="1" applyBorder="1" applyAlignment="1">
      <alignment vertical="center"/>
    </xf>
    <xf numFmtId="0" fontId="12" fillId="0" borderId="14"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32" xfId="0" applyFont="1" applyFill="1" applyBorder="1" applyAlignment="1">
      <alignment horizontal="center" vertical="center" wrapText="1"/>
    </xf>
    <xf numFmtId="164" fontId="12" fillId="0" borderId="29" xfId="0" applyNumberFormat="1" applyFont="1" applyFill="1" applyBorder="1" applyAlignment="1">
      <alignment vertical="center"/>
    </xf>
    <xf numFmtId="164" fontId="12" fillId="0" borderId="21" xfId="0" applyNumberFormat="1" applyFont="1" applyFill="1" applyBorder="1" applyAlignment="1">
      <alignment vertical="center"/>
    </xf>
    <xf numFmtId="164" fontId="12" fillId="0" borderId="5" xfId="0" applyNumberFormat="1" applyFont="1" applyFill="1" applyBorder="1" applyAlignment="1">
      <alignment vertical="center"/>
    </xf>
    <xf numFmtId="164" fontId="12" fillId="0" borderId="3" xfId="0" applyNumberFormat="1" applyFont="1" applyFill="1" applyBorder="1" applyAlignment="1">
      <alignment vertical="center"/>
    </xf>
    <xf numFmtId="164" fontId="12" fillId="0" borderId="35" xfId="0" applyNumberFormat="1" applyFont="1" applyFill="1" applyBorder="1" applyAlignment="1">
      <alignment vertical="center"/>
    </xf>
    <xf numFmtId="164" fontId="12" fillId="0" borderId="25" xfId="0" applyNumberFormat="1" applyFont="1" applyFill="1" applyBorder="1" applyAlignment="1">
      <alignment vertical="center"/>
    </xf>
    <xf numFmtId="164" fontId="12" fillId="0" borderId="105" xfId="0" applyNumberFormat="1" applyFont="1" applyFill="1" applyBorder="1" applyAlignment="1">
      <alignment vertical="center"/>
    </xf>
    <xf numFmtId="3" fontId="12" fillId="0" borderId="105" xfId="0" applyNumberFormat="1" applyFont="1" applyFill="1" applyBorder="1" applyAlignment="1">
      <alignment vertical="center"/>
    </xf>
    <xf numFmtId="3" fontId="29" fillId="0" borderId="56" xfId="0" applyNumberFormat="1" applyFont="1" applyFill="1" applyBorder="1" applyAlignment="1">
      <alignment horizontal="center" vertical="center" wrapText="1"/>
    </xf>
    <xf numFmtId="3" fontId="29" fillId="0" borderId="61" xfId="0" applyNumberFormat="1" applyFont="1" applyFill="1" applyBorder="1" applyAlignment="1">
      <alignment horizontal="center" vertical="center" wrapText="1"/>
    </xf>
    <xf numFmtId="3" fontId="29" fillId="0" borderId="29" xfId="0" applyNumberFormat="1" applyFont="1" applyFill="1" applyBorder="1" applyAlignment="1">
      <alignment horizontal="center" vertical="center" wrapText="1"/>
    </xf>
    <xf numFmtId="3" fontId="29" fillId="0" borderId="21" xfId="0" applyNumberFormat="1" applyFont="1" applyFill="1" applyBorder="1" applyAlignment="1">
      <alignment horizontal="center" vertical="center" wrapText="1"/>
    </xf>
    <xf numFmtId="3" fontId="29" fillId="0" borderId="35" xfId="0" applyNumberFormat="1" applyFont="1" applyFill="1" applyBorder="1" applyAlignment="1">
      <alignment horizontal="right" vertical="center" wrapText="1"/>
    </xf>
    <xf numFmtId="3" fontId="29" fillId="0" borderId="25" xfId="0" applyNumberFormat="1" applyFont="1" applyFill="1" applyBorder="1" applyAlignment="1">
      <alignment horizontal="right" vertical="center" wrapText="1"/>
    </xf>
    <xf numFmtId="3" fontId="29" fillId="0" borderId="56" xfId="0" applyNumberFormat="1" applyFont="1" applyFill="1" applyBorder="1" applyAlignment="1">
      <alignment horizontal="right" vertical="center" wrapText="1"/>
    </xf>
    <xf numFmtId="3" fontId="29" fillId="0" borderId="61" xfId="0" applyNumberFormat="1" applyFont="1" applyFill="1" applyBorder="1" applyAlignment="1">
      <alignment horizontal="right" vertical="center" wrapText="1"/>
    </xf>
    <xf numFmtId="3" fontId="29" fillId="0" borderId="5" xfId="3" applyNumberFormat="1" applyFont="1" applyFill="1" applyBorder="1" applyAlignment="1">
      <alignment horizontal="right" vertical="center" wrapText="1"/>
    </xf>
    <xf numFmtId="3" fontId="29" fillId="0" borderId="3" xfId="3" applyNumberFormat="1" applyFont="1" applyFill="1" applyBorder="1" applyAlignment="1">
      <alignment horizontal="right" vertical="center" wrapText="1"/>
    </xf>
    <xf numFmtId="3" fontId="29" fillId="0" borderId="5" xfId="3" applyNumberFormat="1" applyFont="1" applyFill="1" applyBorder="1" applyAlignment="1">
      <alignment horizontal="center" vertical="center" wrapText="1"/>
    </xf>
    <xf numFmtId="3" fontId="29" fillId="0" borderId="3" xfId="3" applyNumberFormat="1" applyFont="1" applyFill="1" applyBorder="1" applyAlignment="1">
      <alignment horizontal="center" vertical="center" wrapText="1"/>
    </xf>
    <xf numFmtId="3" fontId="29" fillId="0" borderId="29" xfId="3" applyNumberFormat="1" applyFont="1" applyFill="1" applyBorder="1" applyAlignment="1">
      <alignment horizontal="center" vertical="center" wrapText="1"/>
    </xf>
    <xf numFmtId="3" fontId="29" fillId="0" borderId="21" xfId="3" applyNumberFormat="1" applyFont="1" applyFill="1" applyBorder="1" applyAlignment="1">
      <alignment horizontal="center" vertical="center" wrapText="1"/>
    </xf>
    <xf numFmtId="0" fontId="30" fillId="0" borderId="45" xfId="0" applyFont="1" applyFill="1" applyBorder="1" applyAlignment="1">
      <alignment horizontal="center" vertical="center" wrapText="1"/>
    </xf>
    <xf numFmtId="3" fontId="30" fillId="0" borderId="36" xfId="0" applyNumberFormat="1" applyFont="1" applyFill="1" applyBorder="1" applyAlignment="1">
      <alignment horizontal="right" vertical="center" wrapText="1"/>
    </xf>
    <xf numFmtId="3" fontId="30" fillId="0" borderId="37" xfId="0" applyNumberFormat="1" applyFont="1" applyFill="1" applyBorder="1" applyAlignment="1">
      <alignment horizontal="right" vertical="center" wrapText="1"/>
    </xf>
    <xf numFmtId="3" fontId="30" fillId="0" borderId="8" xfId="3" applyNumberFormat="1" applyFont="1" applyFill="1" applyBorder="1" applyAlignment="1">
      <alignment horizontal="right" vertical="center" wrapText="1"/>
    </xf>
    <xf numFmtId="3" fontId="30" fillId="0" borderId="1" xfId="3" applyNumberFormat="1" applyFont="1" applyFill="1" applyBorder="1" applyAlignment="1">
      <alignment horizontal="right" vertical="center" wrapText="1"/>
    </xf>
    <xf numFmtId="9" fontId="29" fillId="0" borderId="5" xfId="0" applyNumberFormat="1" applyFont="1" applyFill="1" applyBorder="1" applyAlignment="1">
      <alignment horizontal="center" vertical="center" wrapText="1"/>
    </xf>
    <xf numFmtId="9" fontId="29" fillId="0" borderId="2" xfId="0" applyNumberFormat="1" applyFont="1" applyFill="1" applyBorder="1" applyAlignment="1">
      <alignment horizontal="center" vertical="center" wrapText="1"/>
    </xf>
    <xf numFmtId="9" fontId="29" fillId="0" borderId="3" xfId="0" applyNumberFormat="1" applyFont="1" applyFill="1" applyBorder="1" applyAlignment="1">
      <alignment horizontal="center" vertical="center" wrapText="1"/>
    </xf>
    <xf numFmtId="3" fontId="30" fillId="0" borderId="23" xfId="3" applyNumberFormat="1" applyFont="1" applyFill="1" applyBorder="1" applyAlignment="1">
      <alignment horizontal="right" vertical="center" wrapText="1"/>
    </xf>
    <xf numFmtId="3" fontId="30" fillId="0" borderId="2" xfId="3" applyNumberFormat="1" applyFont="1" applyFill="1" applyBorder="1" applyAlignment="1">
      <alignment horizontal="right" vertical="center" wrapText="1"/>
    </xf>
    <xf numFmtId="3" fontId="30" fillId="0" borderId="3" xfId="3" applyNumberFormat="1" applyFont="1" applyFill="1" applyBorder="1" applyAlignment="1">
      <alignment horizontal="right" vertical="center" wrapText="1"/>
    </xf>
    <xf numFmtId="3" fontId="30" fillId="0" borderId="81" xfId="3" applyNumberFormat="1" applyFont="1" applyFill="1" applyBorder="1" applyAlignment="1">
      <alignment horizontal="right" vertical="center" wrapText="1"/>
    </xf>
    <xf numFmtId="3" fontId="30" fillId="0" borderId="24" xfId="3" applyNumberFormat="1" applyFont="1" applyFill="1" applyBorder="1" applyAlignment="1">
      <alignment horizontal="right" vertical="center" wrapText="1"/>
    </xf>
    <xf numFmtId="3" fontId="30" fillId="0" borderId="25" xfId="3" applyNumberFormat="1" applyFont="1" applyFill="1" applyBorder="1" applyAlignment="1">
      <alignment horizontal="right" vertical="center" wrapText="1"/>
    </xf>
    <xf numFmtId="3" fontId="30" fillId="0" borderId="54" xfId="0" applyNumberFormat="1" applyFont="1" applyFill="1" applyBorder="1" applyAlignment="1">
      <alignment horizontal="right" vertical="center" wrapText="1"/>
    </xf>
    <xf numFmtId="3" fontId="30" fillId="0" borderId="55" xfId="0" applyNumberFormat="1" applyFont="1" applyFill="1" applyBorder="1" applyAlignment="1">
      <alignment horizontal="right" vertical="center" wrapText="1"/>
    </xf>
    <xf numFmtId="0" fontId="30" fillId="0" borderId="1" xfId="0" applyFont="1" applyFill="1" applyBorder="1" applyAlignment="1">
      <alignment vertical="center" wrapText="1"/>
    </xf>
    <xf numFmtId="0" fontId="30" fillId="0" borderId="37" xfId="0" applyFont="1" applyFill="1" applyBorder="1" applyAlignment="1">
      <alignment horizontal="justify" vertical="center" wrapText="1"/>
    </xf>
    <xf numFmtId="0" fontId="29" fillId="0" borderId="24" xfId="0" applyFont="1" applyFill="1" applyBorder="1" applyAlignment="1">
      <alignment horizontal="center" vertical="center"/>
    </xf>
    <xf numFmtId="9" fontId="29" fillId="0" borderId="35" xfId="0" applyNumberFormat="1" applyFont="1" applyFill="1" applyBorder="1" applyAlignment="1">
      <alignment horizontal="center" vertical="center" wrapText="1"/>
    </xf>
    <xf numFmtId="9" fontId="29" fillId="0" borderId="24" xfId="0" applyNumberFormat="1" applyFont="1" applyFill="1" applyBorder="1" applyAlignment="1">
      <alignment horizontal="center" vertical="center" wrapText="1"/>
    </xf>
    <xf numFmtId="9" fontId="29" fillId="0" borderId="25" xfId="0" applyNumberFormat="1" applyFont="1" applyFill="1" applyBorder="1" applyAlignment="1">
      <alignment horizontal="center" vertical="center" wrapText="1"/>
    </xf>
    <xf numFmtId="3" fontId="30" fillId="0" borderId="35" xfId="0" applyNumberFormat="1" applyFont="1" applyFill="1" applyBorder="1" applyAlignment="1">
      <alignment horizontal="center" vertical="center" wrapText="1"/>
    </xf>
    <xf numFmtId="3" fontId="30" fillId="0" borderId="25" xfId="0" applyNumberFormat="1"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29"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21" xfId="0" applyFont="1" applyFill="1" applyBorder="1" applyAlignment="1">
      <alignment horizontal="center" vertical="center" wrapText="1"/>
    </xf>
    <xf numFmtId="3" fontId="30" fillId="0" borderId="3" xfId="0" applyNumberFormat="1" applyFont="1" applyFill="1" applyBorder="1" applyAlignment="1">
      <alignment horizontal="center" vertical="center" wrapText="1"/>
    </xf>
    <xf numFmtId="0" fontId="37" fillId="13" borderId="50" xfId="1" applyFont="1" applyFill="1" applyBorder="1" applyAlignment="1">
      <alignment horizontal="center" vertical="center" wrapText="1"/>
    </xf>
    <xf numFmtId="3" fontId="30" fillId="0" borderId="8" xfId="3" applyNumberFormat="1" applyFont="1" applyFill="1" applyBorder="1" applyAlignment="1">
      <alignment horizontal="right" vertical="center"/>
    </xf>
    <xf numFmtId="3" fontId="30" fillId="0" borderId="1" xfId="3" applyNumberFormat="1" applyFont="1" applyFill="1" applyBorder="1" applyAlignment="1">
      <alignment horizontal="right" vertical="center"/>
    </xf>
    <xf numFmtId="3" fontId="30" fillId="0" borderId="8"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3" fontId="30" fillId="0" borderId="45" xfId="3" applyNumberFormat="1" applyFont="1" applyFill="1" applyBorder="1" applyAlignment="1">
      <alignment horizontal="right" vertical="center" wrapText="1"/>
    </xf>
    <xf numFmtId="3" fontId="30" fillId="0" borderId="9" xfId="3" applyNumberFormat="1" applyFont="1" applyFill="1" applyBorder="1" applyAlignment="1">
      <alignment horizontal="right" vertical="center" wrapText="1"/>
    </xf>
    <xf numFmtId="0" fontId="37" fillId="13" borderId="39" xfId="1" applyFont="1" applyFill="1" applyBorder="1" applyAlignment="1">
      <alignment horizontal="center" vertical="center" wrapText="1"/>
    </xf>
    <xf numFmtId="0" fontId="37" fillId="13" borderId="40" xfId="1" applyFont="1" applyFill="1" applyBorder="1" applyAlignment="1">
      <alignment horizontal="center" vertical="center" wrapText="1"/>
    </xf>
    <xf numFmtId="0" fontId="37" fillId="13" borderId="104" xfId="1" applyFont="1" applyFill="1" applyBorder="1" applyAlignment="1">
      <alignment horizontal="center" vertical="center" wrapText="1"/>
    </xf>
    <xf numFmtId="0" fontId="30" fillId="0" borderId="36" xfId="0" applyFont="1" applyFill="1" applyBorder="1" applyAlignment="1">
      <alignment horizontal="justify" vertical="center" wrapText="1"/>
    </xf>
    <xf numFmtId="0" fontId="30" fillId="0" borderId="9" xfId="0" applyFont="1" applyFill="1" applyBorder="1" applyAlignment="1">
      <alignment horizontal="center" vertical="center"/>
    </xf>
    <xf numFmtId="3" fontId="30" fillId="0" borderId="66" xfId="0" applyNumberFormat="1" applyFont="1" applyFill="1" applyBorder="1" applyAlignment="1">
      <alignment horizontal="right" vertical="center" wrapText="1"/>
    </xf>
    <xf numFmtId="3" fontId="30" fillId="0" borderId="20" xfId="0" applyNumberFormat="1" applyFont="1" applyFill="1" applyBorder="1" applyAlignment="1">
      <alignment horizontal="right" vertical="center" wrapText="1"/>
    </xf>
    <xf numFmtId="3" fontId="30" fillId="0" borderId="21" xfId="0" applyNumberFormat="1" applyFont="1" applyFill="1" applyBorder="1" applyAlignment="1">
      <alignment horizontal="right" vertical="center" wrapText="1"/>
    </xf>
    <xf numFmtId="3" fontId="30" fillId="0" borderId="23" xfId="0" applyNumberFormat="1" applyFont="1" applyFill="1" applyBorder="1" applyAlignment="1">
      <alignment horizontal="right" vertical="center" wrapText="1"/>
    </xf>
    <xf numFmtId="3" fontId="30" fillId="0" borderId="2" xfId="0" applyNumberFormat="1" applyFont="1" applyFill="1" applyBorder="1" applyAlignment="1">
      <alignment horizontal="right" vertical="center" wrapText="1"/>
    </xf>
    <xf numFmtId="3" fontId="30" fillId="0" borderId="3" xfId="0" applyNumberFormat="1" applyFont="1" applyFill="1" applyBorder="1" applyAlignment="1">
      <alignment horizontal="right" vertical="center" wrapText="1"/>
    </xf>
    <xf numFmtId="0" fontId="30" fillId="0" borderId="8" xfId="0" applyFont="1" applyFill="1" applyBorder="1" applyAlignment="1">
      <alignment vertical="center" wrapText="1"/>
    </xf>
    <xf numFmtId="0" fontId="30" fillId="0" borderId="8" xfId="0" applyFont="1" applyFill="1" applyBorder="1" applyAlignment="1">
      <alignment horizontal="center" vertical="center" wrapText="1"/>
    </xf>
    <xf numFmtId="0" fontId="30" fillId="0" borderId="8" xfId="0" applyFont="1" applyFill="1" applyBorder="1" applyAlignment="1">
      <alignment horizontal="center" vertical="center"/>
    </xf>
    <xf numFmtId="0" fontId="29" fillId="0" borderId="55" xfId="0" applyFont="1" applyFill="1" applyBorder="1" applyAlignment="1">
      <alignment horizontal="left" vertical="center" wrapText="1"/>
    </xf>
    <xf numFmtId="3" fontId="30" fillId="0" borderId="5" xfId="3" applyNumberFormat="1" applyFont="1" applyFill="1" applyBorder="1" applyAlignment="1">
      <alignment horizontal="right" vertical="center" wrapText="1"/>
    </xf>
    <xf numFmtId="3" fontId="30" fillId="0" borderId="35" xfId="0" applyNumberFormat="1" applyFont="1" applyFill="1" applyBorder="1" applyAlignment="1">
      <alignment horizontal="right" vertical="center" wrapText="1"/>
    </xf>
    <xf numFmtId="3" fontId="30" fillId="0" borderId="25" xfId="0" applyNumberFormat="1" applyFont="1" applyFill="1" applyBorder="1" applyAlignment="1">
      <alignment horizontal="right" vertical="center" wrapText="1"/>
    </xf>
    <xf numFmtId="3" fontId="29" fillId="0" borderId="37" xfId="0" applyNumberFormat="1" applyFont="1" applyFill="1" applyBorder="1" applyAlignment="1">
      <alignment horizontal="right" vertical="center" wrapText="1"/>
    </xf>
    <xf numFmtId="0" fontId="32" fillId="0" borderId="1" xfId="0" applyFont="1" applyFill="1" applyBorder="1" applyAlignment="1">
      <alignment horizontal="left" vertical="center" wrapText="1"/>
    </xf>
    <xf numFmtId="3" fontId="29" fillId="0" borderId="55" xfId="0" applyNumberFormat="1" applyFont="1" applyFill="1" applyBorder="1" applyAlignment="1">
      <alignment horizontal="right" vertical="center" wrapText="1"/>
    </xf>
    <xf numFmtId="0" fontId="30" fillId="0" borderId="64" xfId="0" applyFont="1" applyFill="1" applyBorder="1" applyAlignment="1">
      <alignment horizontal="center" vertical="center" wrapText="1"/>
    </xf>
    <xf numFmtId="0" fontId="30" fillId="0" borderId="101" xfId="0" applyFont="1" applyFill="1" applyBorder="1" applyAlignment="1">
      <alignment horizontal="center" vertical="center" wrapText="1"/>
    </xf>
    <xf numFmtId="3" fontId="29" fillId="0" borderId="5" xfId="0" applyNumberFormat="1" applyFont="1" applyFill="1" applyBorder="1" applyAlignment="1">
      <alignment horizontal="right" vertical="center" wrapText="1"/>
    </xf>
    <xf numFmtId="3" fontId="29" fillId="0" borderId="3" xfId="0" applyNumberFormat="1" applyFont="1" applyFill="1" applyBorder="1" applyAlignment="1">
      <alignment horizontal="right" vertical="center" wrapText="1"/>
    </xf>
    <xf numFmtId="3" fontId="29" fillId="0" borderId="29" xfId="0" applyNumberFormat="1" applyFont="1" applyFill="1" applyBorder="1" applyAlignment="1">
      <alignment horizontal="right" vertical="center" wrapText="1"/>
    </xf>
    <xf numFmtId="3" fontId="29" fillId="0" borderId="21" xfId="0" applyNumberFormat="1" applyFont="1" applyFill="1" applyBorder="1" applyAlignment="1">
      <alignment horizontal="right" vertical="center" wrapText="1"/>
    </xf>
    <xf numFmtId="0" fontId="30" fillId="0" borderId="102" xfId="0" applyFont="1" applyFill="1" applyBorder="1" applyAlignment="1">
      <alignment horizontal="center" vertical="center" wrapText="1"/>
    </xf>
    <xf numFmtId="3" fontId="30" fillId="0" borderId="35" xfId="3" applyNumberFormat="1" applyFont="1" applyFill="1" applyBorder="1" applyAlignment="1">
      <alignment horizontal="right" vertical="center" wrapText="1"/>
    </xf>
    <xf numFmtId="3" fontId="30" fillId="0" borderId="29" xfId="0" applyNumberFormat="1" applyFont="1" applyFill="1" applyBorder="1" applyAlignment="1">
      <alignment horizontal="right" vertical="center" wrapText="1"/>
    </xf>
    <xf numFmtId="3" fontId="30" fillId="0" borderId="5" xfId="0" applyNumberFormat="1" applyFont="1" applyFill="1" applyBorder="1" applyAlignment="1">
      <alignment horizontal="right" vertical="center" wrapText="1"/>
    </xf>
    <xf numFmtId="3" fontId="30" fillId="0" borderId="29" xfId="3" applyNumberFormat="1" applyFont="1" applyFill="1" applyBorder="1" applyAlignment="1">
      <alignment horizontal="right" vertical="center" wrapText="1"/>
    </xf>
    <xf numFmtId="3" fontId="30" fillId="0" borderId="20" xfId="3" applyNumberFormat="1" applyFont="1" applyFill="1" applyBorder="1" applyAlignment="1">
      <alignment horizontal="right" vertical="center" wrapText="1"/>
    </xf>
    <xf numFmtId="3" fontId="30" fillId="0" borderId="21" xfId="3" applyNumberFormat="1" applyFont="1" applyFill="1" applyBorder="1" applyAlignment="1">
      <alignment horizontal="right" vertical="center" wrapText="1"/>
    </xf>
    <xf numFmtId="3" fontId="29" fillId="0" borderId="24" xfId="0" applyNumberFormat="1" applyFont="1" applyFill="1" applyBorder="1" applyAlignment="1">
      <alignment horizontal="right" vertical="center" wrapText="1"/>
    </xf>
    <xf numFmtId="3" fontId="29" fillId="0" borderId="1" xfId="0" applyNumberFormat="1" applyFont="1" applyFill="1" applyBorder="1" applyAlignment="1">
      <alignment horizontal="right" vertical="center" wrapText="1"/>
    </xf>
    <xf numFmtId="3" fontId="29" fillId="0" borderId="9" xfId="0" applyNumberFormat="1" applyFont="1" applyFill="1" applyBorder="1" applyAlignment="1">
      <alignment horizontal="right" vertical="center" wrapText="1"/>
    </xf>
    <xf numFmtId="3" fontId="29" fillId="0" borderId="2" xfId="0" applyNumberFormat="1" applyFont="1" applyFill="1" applyBorder="1" applyAlignment="1">
      <alignment horizontal="right" vertical="center" wrapText="1"/>
    </xf>
    <xf numFmtId="3" fontId="29" fillId="0" borderId="20" xfId="0" applyNumberFormat="1" applyFont="1" applyFill="1" applyBorder="1" applyAlignment="1">
      <alignment horizontal="right" vertical="center" wrapText="1"/>
    </xf>
    <xf numFmtId="3" fontId="30" fillId="0" borderId="55" xfId="3" applyNumberFormat="1" applyFont="1" applyFill="1" applyBorder="1" applyAlignment="1">
      <alignment horizontal="right" vertical="center" wrapText="1"/>
    </xf>
    <xf numFmtId="0" fontId="32" fillId="0" borderId="9" xfId="0" applyFont="1" applyFill="1" applyBorder="1" applyAlignment="1">
      <alignment horizontal="center" vertical="center" wrapText="1"/>
    </xf>
    <xf numFmtId="0" fontId="29" fillId="0" borderId="37" xfId="0" applyFont="1" applyFill="1" applyBorder="1" applyAlignment="1">
      <alignment horizontal="center" vertical="center" wrapText="1"/>
    </xf>
    <xf numFmtId="0" fontId="29" fillId="20" borderId="1" xfId="0" applyFont="1" applyFill="1" applyBorder="1" applyAlignment="1">
      <alignment horizontal="center" vertical="center" wrapText="1"/>
    </xf>
    <xf numFmtId="0" fontId="29" fillId="20" borderId="9" xfId="0" applyFont="1" applyFill="1" applyBorder="1" applyAlignment="1">
      <alignment horizontal="center" vertical="center" wrapText="1"/>
    </xf>
    <xf numFmtId="3" fontId="29" fillId="0" borderId="55" xfId="2" applyNumberFormat="1" applyFont="1" applyFill="1" applyBorder="1" applyAlignment="1">
      <alignment horizontal="right" vertical="center" wrapText="1"/>
    </xf>
    <xf numFmtId="3" fontId="30" fillId="0" borderId="24" xfId="0" applyNumberFormat="1" applyFont="1" applyFill="1" applyBorder="1" applyAlignment="1">
      <alignment horizontal="right" vertical="center" wrapText="1"/>
    </xf>
    <xf numFmtId="3" fontId="30" fillId="0" borderId="56" xfId="0" applyNumberFormat="1" applyFont="1" applyFill="1" applyBorder="1" applyAlignment="1">
      <alignment horizontal="right" vertical="center" wrapText="1"/>
    </xf>
    <xf numFmtId="3" fontId="30" fillId="0" borderId="11" xfId="0" applyNumberFormat="1" applyFont="1" applyFill="1" applyBorder="1" applyAlignment="1">
      <alignment horizontal="right" vertical="center" wrapText="1"/>
    </xf>
    <xf numFmtId="3" fontId="30" fillId="0" borderId="61" xfId="0" applyNumberFormat="1" applyFont="1" applyFill="1" applyBorder="1" applyAlignment="1">
      <alignment horizontal="right" vertical="center" wrapText="1"/>
    </xf>
    <xf numFmtId="0" fontId="14" fillId="0" borderId="37" xfId="5" applyFont="1" applyFill="1" applyBorder="1" applyAlignment="1">
      <alignment horizontal="center" vertical="center" textRotation="90" wrapText="1"/>
    </xf>
    <xf numFmtId="0" fontId="17" fillId="0" borderId="1" xfId="5" applyFont="1" applyFill="1" applyBorder="1" applyAlignment="1">
      <alignment horizontal="center" vertical="center" wrapText="1"/>
    </xf>
    <xf numFmtId="3" fontId="15" fillId="0" borderId="5" xfId="5" applyNumberFormat="1" applyFont="1" applyFill="1" applyBorder="1" applyAlignment="1">
      <alignment horizontal="center" vertical="center" wrapText="1"/>
    </xf>
    <xf numFmtId="3" fontId="15" fillId="0" borderId="3" xfId="5" applyNumberFormat="1" applyFont="1" applyFill="1" applyBorder="1" applyAlignment="1">
      <alignment horizontal="center" vertical="center" wrapText="1"/>
    </xf>
    <xf numFmtId="0" fontId="14" fillId="0" borderId="38" xfId="5" applyFont="1" applyFill="1" applyBorder="1" applyAlignment="1">
      <alignment horizontal="center" vertical="center" textRotation="90" wrapText="1"/>
    </xf>
    <xf numFmtId="0" fontId="14" fillId="0" borderId="1" xfId="5" applyFont="1" applyFill="1" applyBorder="1" applyAlignment="1">
      <alignment horizontal="center" vertical="center" wrapText="1"/>
    </xf>
    <xf numFmtId="3" fontId="15" fillId="0" borderId="2" xfId="5" applyNumberFormat="1" applyFont="1" applyFill="1" applyBorder="1" applyAlignment="1">
      <alignment horizontal="center" vertical="center" wrapText="1"/>
    </xf>
    <xf numFmtId="0" fontId="14" fillId="0" borderId="18" xfId="5" applyFont="1" applyFill="1" applyBorder="1" applyAlignment="1">
      <alignment horizontal="center" vertical="center" wrapText="1"/>
    </xf>
    <xf numFmtId="3" fontId="15" fillId="0" borderId="46" xfId="5" applyNumberFormat="1" applyFont="1" applyFill="1" applyBorder="1" applyAlignment="1">
      <alignment horizontal="center" vertical="center" wrapText="1"/>
    </xf>
    <xf numFmtId="0" fontId="17" fillId="0" borderId="1" xfId="5" applyFont="1" applyFill="1" applyBorder="1" applyAlignment="1">
      <alignment horizontal="left" vertical="center" wrapText="1"/>
    </xf>
    <xf numFmtId="170" fontId="15" fillId="0" borderId="5" xfId="6" applyNumberFormat="1" applyFont="1" applyFill="1" applyBorder="1" applyAlignment="1">
      <alignment horizontal="center" vertical="center" wrapText="1"/>
    </xf>
    <xf numFmtId="170" fontId="15" fillId="0" borderId="2" xfId="6" applyNumberFormat="1" applyFont="1" applyFill="1" applyBorder="1" applyAlignment="1">
      <alignment horizontal="center" vertical="center" wrapText="1"/>
    </xf>
    <xf numFmtId="170" fontId="15" fillId="0" borderId="3" xfId="6" applyNumberFormat="1" applyFont="1" applyFill="1" applyBorder="1" applyAlignment="1">
      <alignment horizontal="center" vertical="center" wrapText="1"/>
    </xf>
    <xf numFmtId="0" fontId="17" fillId="0" borderId="1" xfId="5" applyFont="1" applyFill="1" applyBorder="1" applyAlignment="1">
      <alignment vertical="center" wrapText="1"/>
    </xf>
    <xf numFmtId="0" fontId="15" fillId="0" borderId="1" xfId="5" applyFont="1" applyFill="1" applyBorder="1" applyAlignment="1">
      <alignment horizontal="center" vertical="center" wrapText="1"/>
    </xf>
    <xf numFmtId="0" fontId="15" fillId="0" borderId="5" xfId="5" applyFont="1" applyFill="1" applyBorder="1" applyAlignment="1">
      <alignment horizontal="center" vertical="center" wrapText="1"/>
    </xf>
    <xf numFmtId="0" fontId="15" fillId="0" borderId="2" xfId="5" applyFont="1" applyFill="1" applyBorder="1" applyAlignment="1">
      <alignment horizontal="center" vertical="center" wrapText="1"/>
    </xf>
    <xf numFmtId="0" fontId="15" fillId="0" borderId="3" xfId="5" applyFont="1" applyFill="1" applyBorder="1" applyAlignment="1">
      <alignment horizontal="center" vertical="center" wrapText="1"/>
    </xf>
    <xf numFmtId="0" fontId="2" fillId="0" borderId="81" xfId="5" applyFont="1" applyFill="1" applyBorder="1" applyAlignment="1">
      <alignment horizontal="center" vertical="center" wrapText="1"/>
    </xf>
    <xf numFmtId="0" fontId="2" fillId="0" borderId="24" xfId="5" applyFont="1" applyFill="1" applyBorder="1" applyAlignment="1">
      <alignment horizontal="center" vertical="center" wrapText="1"/>
    </xf>
    <xf numFmtId="0" fontId="2" fillId="0" borderId="41" xfId="5" applyFont="1" applyFill="1" applyBorder="1" applyAlignment="1">
      <alignment horizontal="center" vertical="center" wrapText="1"/>
    </xf>
    <xf numFmtId="0" fontId="2" fillId="0" borderId="21" xfId="5" applyFont="1" applyFill="1" applyBorder="1" applyAlignment="1">
      <alignment horizontal="center" vertical="center" textRotation="90" wrapText="1"/>
    </xf>
    <xf numFmtId="0" fontId="2" fillId="0" borderId="37" xfId="5" applyFont="1" applyFill="1" applyBorder="1" applyAlignment="1">
      <alignment horizontal="center" vertical="center" textRotation="90" wrapText="1"/>
    </xf>
    <xf numFmtId="0" fontId="4" fillId="0" borderId="3" xfId="5" applyFont="1" applyFill="1" applyBorder="1" applyAlignment="1">
      <alignment horizontal="center" vertical="center" wrapText="1"/>
    </xf>
    <xf numFmtId="0" fontId="4" fillId="0" borderId="1" xfId="5" applyFont="1" applyFill="1" applyBorder="1" applyAlignment="1">
      <alignment horizontal="center" vertical="center" wrapText="1"/>
    </xf>
    <xf numFmtId="0" fontId="14" fillId="0" borderId="23" xfId="5" applyFont="1" applyFill="1" applyBorder="1" applyAlignment="1">
      <alignment horizontal="center" vertical="center" wrapText="1"/>
    </xf>
    <xf numFmtId="0" fontId="14" fillId="0" borderId="2" xfId="5" applyFont="1" applyFill="1" applyBorder="1" applyAlignment="1">
      <alignment horizontal="center" vertical="center" wrapText="1"/>
    </xf>
    <xf numFmtId="0" fontId="14" fillId="0" borderId="3" xfId="5" applyFont="1" applyFill="1" applyBorder="1" applyAlignment="1">
      <alignment horizontal="center" vertical="center" wrapText="1"/>
    </xf>
    <xf numFmtId="0" fontId="2" fillId="0" borderId="36" xfId="5" applyFont="1" applyFill="1" applyBorder="1" applyAlignment="1">
      <alignment horizontal="center" vertical="center" wrapText="1"/>
    </xf>
    <xf numFmtId="0" fontId="2" fillId="0" borderId="37" xfId="5" applyFont="1" applyFill="1" applyBorder="1" applyAlignment="1">
      <alignment horizontal="center" vertical="center" wrapText="1"/>
    </xf>
    <xf numFmtId="0" fontId="2" fillId="0" borderId="38" xfId="5" applyFont="1" applyFill="1" applyBorder="1" applyAlignment="1">
      <alignment horizontal="center" vertical="center" wrapText="1"/>
    </xf>
    <xf numFmtId="0" fontId="2" fillId="0" borderId="8" xfId="5" applyFont="1" applyFill="1" applyBorder="1" applyAlignment="1">
      <alignment horizontal="center" vertical="center" wrapText="1"/>
    </xf>
    <xf numFmtId="0" fontId="2" fillId="0" borderId="1" xfId="5" applyFont="1" applyFill="1" applyBorder="1" applyAlignment="1">
      <alignment horizontal="center" vertical="center" wrapText="1"/>
    </xf>
    <xf numFmtId="0" fontId="2" fillId="0" borderId="18" xfId="5" applyFont="1" applyFill="1" applyBorder="1" applyAlignment="1">
      <alignment horizontal="center" vertical="center" wrapText="1"/>
    </xf>
    <xf numFmtId="0" fontId="14" fillId="0" borderId="8" xfId="5" applyFont="1" applyFill="1" applyBorder="1" applyAlignment="1">
      <alignment horizontal="center" vertical="center" wrapText="1"/>
    </xf>
    <xf numFmtId="0" fontId="2" fillId="0" borderId="23" xfId="5" applyFont="1" applyFill="1" applyBorder="1" applyAlignment="1">
      <alignment horizontal="center" vertical="center" wrapText="1"/>
    </xf>
    <xf numFmtId="0" fontId="2" fillId="0" borderId="2" xfId="5" applyFont="1" applyFill="1" applyBorder="1" applyAlignment="1">
      <alignment horizontal="center" vertical="center" wrapText="1"/>
    </xf>
    <xf numFmtId="0" fontId="2" fillId="0" borderId="46" xfId="5" applyFont="1" applyFill="1" applyBorder="1" applyAlignment="1">
      <alignment horizontal="center" vertical="center" wrapText="1"/>
    </xf>
    <xf numFmtId="0" fontId="47" fillId="13" borderId="67" xfId="4" applyFont="1" applyFill="1" applyBorder="1" applyAlignment="1">
      <alignment horizontal="center" vertical="center"/>
    </xf>
    <xf numFmtId="0" fontId="47" fillId="13" borderId="63" xfId="4" applyFont="1" applyFill="1" applyBorder="1" applyAlignment="1">
      <alignment horizontal="center" vertical="center"/>
    </xf>
    <xf numFmtId="0" fontId="47" fillId="13" borderId="57" xfId="4" applyFont="1" applyFill="1" applyBorder="1" applyAlignment="1">
      <alignment horizontal="center" vertical="center"/>
    </xf>
    <xf numFmtId="0" fontId="25" fillId="0" borderId="62" xfId="4" applyFont="1" applyBorder="1" applyAlignment="1">
      <alignment horizontal="center"/>
    </xf>
    <xf numFmtId="0" fontId="14" fillId="0" borderId="37" xfId="10" applyFont="1" applyBorder="1" applyAlignment="1">
      <alignment horizontal="center" vertical="center" textRotation="90" wrapText="1"/>
    </xf>
    <xf numFmtId="0" fontId="15" fillId="0" borderId="1" xfId="10" applyFont="1" applyBorder="1" applyAlignment="1">
      <alignment horizontal="left" vertical="center" wrapText="1"/>
    </xf>
    <xf numFmtId="170" fontId="15" fillId="0" borderId="9" xfId="11" applyNumberFormat="1" applyFont="1" applyFill="1" applyBorder="1" applyAlignment="1">
      <alignment horizontal="center" vertical="center" wrapText="1"/>
    </xf>
    <xf numFmtId="3" fontId="15" fillId="0" borderId="35" xfId="10" applyNumberFormat="1" applyFont="1" applyBorder="1" applyAlignment="1">
      <alignment horizontal="center" vertical="center" wrapText="1"/>
    </xf>
    <xf numFmtId="3" fontId="15" fillId="0" borderId="25" xfId="10" applyNumberFormat="1" applyFont="1" applyBorder="1" applyAlignment="1">
      <alignment horizontal="center" vertical="center" wrapText="1"/>
    </xf>
    <xf numFmtId="0" fontId="14" fillId="0" borderId="38" xfId="10" applyFont="1" applyBorder="1" applyAlignment="1">
      <alignment horizontal="center" vertical="center" textRotation="90" wrapText="1"/>
    </xf>
    <xf numFmtId="0" fontId="17" fillId="0" borderId="1" xfId="10" applyFont="1" applyBorder="1" applyAlignment="1">
      <alignment horizontal="left" vertical="center" wrapText="1"/>
    </xf>
    <xf numFmtId="0" fontId="48" fillId="13" borderId="62" xfId="10" applyFont="1" applyFill="1" applyBorder="1" applyAlignment="1">
      <alignment horizontal="center" vertical="center" wrapText="1"/>
    </xf>
    <xf numFmtId="0" fontId="2" fillId="0" borderId="81" xfId="10" applyFont="1" applyBorder="1" applyAlignment="1">
      <alignment horizontal="center" vertical="center" wrapText="1"/>
    </xf>
    <xf numFmtId="0" fontId="2" fillId="0" borderId="25" xfId="10" applyFont="1" applyBorder="1" applyAlignment="1">
      <alignment horizontal="center" vertical="center" wrapText="1"/>
    </xf>
    <xf numFmtId="0" fontId="14" fillId="0" borderId="21" xfId="10" applyFont="1" applyBorder="1" applyAlignment="1">
      <alignment horizontal="center" vertical="center" textRotation="90" wrapText="1"/>
    </xf>
    <xf numFmtId="0" fontId="4" fillId="0" borderId="3" xfId="10" applyFont="1" applyBorder="1" applyAlignment="1">
      <alignment horizontal="left" vertical="center" wrapText="1"/>
    </xf>
    <xf numFmtId="0" fontId="4" fillId="0" borderId="1" xfId="10" applyFont="1" applyBorder="1" applyAlignment="1">
      <alignment horizontal="left" vertical="center" wrapText="1"/>
    </xf>
    <xf numFmtId="0" fontId="15" fillId="0" borderId="35" xfId="10" applyFont="1" applyBorder="1" applyAlignment="1">
      <alignment horizontal="center" vertical="center" wrapText="1"/>
    </xf>
    <xf numFmtId="0" fontId="15" fillId="0" borderId="24" xfId="10" applyFont="1" applyBorder="1" applyAlignment="1">
      <alignment horizontal="center" vertical="center" wrapText="1"/>
    </xf>
    <xf numFmtId="0" fontId="2" fillId="0" borderId="66" xfId="10" applyFont="1" applyBorder="1" applyAlignment="1">
      <alignment horizontal="center" vertical="center" wrapText="1"/>
    </xf>
    <xf numFmtId="0" fontId="2" fillId="0" borderId="21" xfId="10" applyFont="1" applyBorder="1" applyAlignment="1">
      <alignment horizontal="center" vertical="center" wrapText="1"/>
    </xf>
    <xf numFmtId="0" fontId="2" fillId="0" borderId="23" xfId="10" applyFont="1" applyBorder="1" applyAlignment="1">
      <alignment horizontal="center" vertical="center" wrapText="1"/>
    </xf>
    <xf numFmtId="0" fontId="2" fillId="0" borderId="3" xfId="10" applyFont="1" applyBorder="1" applyAlignment="1">
      <alignment horizontal="center" vertical="center" wrapText="1"/>
    </xf>
    <xf numFmtId="3" fontId="15" fillId="0" borderId="24" xfId="10" applyNumberFormat="1" applyFont="1" applyBorder="1" applyAlignment="1">
      <alignment horizontal="center" vertical="center" wrapText="1"/>
    </xf>
    <xf numFmtId="0" fontId="18" fillId="0" borderId="81"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51" xfId="0" applyFont="1" applyBorder="1" applyAlignment="1">
      <alignment horizontal="center" vertical="center"/>
    </xf>
    <xf numFmtId="0" fontId="18" fillId="0" borderId="60" xfId="0" applyFont="1" applyBorder="1" applyAlignment="1">
      <alignment horizontal="center" vertical="center"/>
    </xf>
    <xf numFmtId="0" fontId="18" fillId="0" borderId="44" xfId="0" applyFont="1" applyBorder="1" applyAlignment="1">
      <alignment horizontal="center" vertical="center"/>
    </xf>
    <xf numFmtId="0" fontId="49" fillId="0" borderId="0" xfId="0" applyFont="1" applyAlignment="1">
      <alignment horizontal="center"/>
    </xf>
    <xf numFmtId="0" fontId="25" fillId="0" borderId="0" xfId="0" applyFont="1" applyAlignment="1">
      <alignment horizontal="left"/>
    </xf>
    <xf numFmtId="0" fontId="0" fillId="0" borderId="0" xfId="0" applyAlignment="1">
      <alignment horizontal="left" vertical="top" wrapText="1"/>
    </xf>
    <xf numFmtId="0" fontId="0" fillId="0" borderId="0" xfId="0" applyFont="1" applyAlignment="1">
      <alignment horizontal="left" vertical="top" wrapText="1"/>
    </xf>
    <xf numFmtId="0" fontId="25" fillId="0" borderId="0" xfId="0" applyFont="1" applyAlignment="1">
      <alignment horizontal="left" vertical="top" wrapText="1"/>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24" xfId="0" applyFont="1" applyBorder="1" applyAlignment="1">
      <alignment horizontal="left" vertical="center" wrapText="1"/>
    </xf>
    <xf numFmtId="0" fontId="12" fillId="0" borderId="25" xfId="0" applyFont="1" applyBorder="1" applyAlignment="1">
      <alignment horizontal="left" vertical="center" wrapText="1"/>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21" fillId="0" borderId="5" xfId="1" applyFont="1" applyBorder="1" applyAlignment="1">
      <alignment horizontal="center" vertical="center" wrapText="1"/>
    </xf>
    <xf numFmtId="0" fontId="21" fillId="0" borderId="2" xfId="1" applyFont="1" applyBorder="1" applyAlignment="1">
      <alignment horizontal="center" vertical="center" wrapText="1"/>
    </xf>
    <xf numFmtId="0" fontId="21" fillId="0" borderId="3" xfId="1" applyFont="1" applyBorder="1" applyAlignment="1">
      <alignment horizontal="center" vertical="center" wrapText="1"/>
    </xf>
    <xf numFmtId="3" fontId="18" fillId="0" borderId="23"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3" xfId="0" applyNumberFormat="1" applyFont="1" applyBorder="1" applyAlignment="1">
      <alignment horizontal="center" vertical="center"/>
    </xf>
    <xf numFmtId="0" fontId="18" fillId="0" borderId="66"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8" fillId="0" borderId="2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2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cellXfs>
  <cellStyles count="13">
    <cellStyle name="Millares" xfId="2" builtinId="3"/>
    <cellStyle name="Millares [0]" xfId="3" builtinId="6"/>
    <cellStyle name="Moneda" xfId="8" builtinId="4"/>
    <cellStyle name="Moneda [0] 2" xfId="6" xr:uid="{02D08565-BB34-418D-BB69-75AC8A9FB85A}"/>
    <cellStyle name="Moneda [0] 2 2" xfId="11" xr:uid="{B36A5C97-AFD4-4903-9317-C420D3E60846}"/>
    <cellStyle name="Normal" xfId="0" builtinId="0"/>
    <cellStyle name="Normal 2" xfId="1" xr:uid="{00000000-0005-0000-0000-000003000000}"/>
    <cellStyle name="Normal 3" xfId="4" xr:uid="{B5E89F2E-20A4-488B-AAAF-DBE7998C2C2A}"/>
    <cellStyle name="Normal 4" xfId="5" xr:uid="{578BB7FD-E6FA-41E5-A388-BE2F5044BD8E}"/>
    <cellStyle name="Normal 4 2" xfId="10" xr:uid="{5D17E4A6-4D71-4DFA-8423-67E1B201C0CA}"/>
    <cellStyle name="Porcentaje" xfId="9" builtinId="5"/>
    <cellStyle name="Porcentaje 2" xfId="7" xr:uid="{9F80F3D4-F46B-440A-B224-E02252F5C1E5}"/>
    <cellStyle name="Porcentaje 2 2" xfId="12" xr:uid="{89A6FD9F-289F-44F6-963B-2377622C17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10</xdr:row>
      <xdr:rowOff>247650</xdr:rowOff>
    </xdr:from>
    <xdr:to>
      <xdr:col>3</xdr:col>
      <xdr:colOff>561975</xdr:colOff>
      <xdr:row>15</xdr:row>
      <xdr:rowOff>117113</xdr:rowOff>
    </xdr:to>
    <xdr:pic>
      <xdr:nvPicPr>
        <xdr:cNvPr id="2" name="Imagen 1">
          <a:extLst>
            <a:ext uri="{FF2B5EF4-FFF2-40B4-BE49-F238E27FC236}">
              <a16:creationId xmlns:a16="http://schemas.microsoft.com/office/drawing/2014/main" id="{3A2C1A80-D42B-4084-8B99-EBBBA3A76593}"/>
            </a:ext>
          </a:extLst>
        </xdr:cNvPr>
        <xdr:cNvPicPr>
          <a:picLocks noChangeAspect="1"/>
        </xdr:cNvPicPr>
      </xdr:nvPicPr>
      <xdr:blipFill>
        <a:blip xmlns:r="http://schemas.openxmlformats.org/officeDocument/2006/relationships" r:embed="rId1"/>
        <a:stretch>
          <a:fillRect/>
        </a:stretch>
      </xdr:blipFill>
      <xdr:spPr>
        <a:xfrm>
          <a:off x="295275" y="1771650"/>
          <a:ext cx="2743200" cy="1688738"/>
        </a:xfrm>
        <a:prstGeom prst="rect">
          <a:avLst/>
        </a:prstGeom>
      </xdr:spPr>
    </xdr:pic>
    <xdr:clientData/>
  </xdr:twoCellAnchor>
  <xdr:twoCellAnchor editAs="oneCell">
    <xdr:from>
      <xdr:col>3</xdr:col>
      <xdr:colOff>609600</xdr:colOff>
      <xdr:row>10</xdr:row>
      <xdr:rowOff>228600</xdr:rowOff>
    </xdr:from>
    <xdr:to>
      <xdr:col>6</xdr:col>
      <xdr:colOff>152400</xdr:colOff>
      <xdr:row>14</xdr:row>
      <xdr:rowOff>276225</xdr:rowOff>
    </xdr:to>
    <xdr:pic>
      <xdr:nvPicPr>
        <xdr:cNvPr id="3" name="Imagen 2">
          <a:extLst>
            <a:ext uri="{FF2B5EF4-FFF2-40B4-BE49-F238E27FC236}">
              <a16:creationId xmlns:a16="http://schemas.microsoft.com/office/drawing/2014/main" id="{8C761232-5F43-41FA-93B1-DD71DAB9708C}"/>
            </a:ext>
          </a:extLst>
        </xdr:cNvPr>
        <xdr:cNvPicPr/>
      </xdr:nvPicPr>
      <xdr:blipFill rotWithShape="1">
        <a:blip xmlns:r="http://schemas.openxmlformats.org/officeDocument/2006/relationships" r:embed="rId2"/>
        <a:srcRect l="30040" t="27761" r="46708" b="43572"/>
        <a:stretch/>
      </xdr:blipFill>
      <xdr:spPr bwMode="auto">
        <a:xfrm>
          <a:off x="3086100" y="1752600"/>
          <a:ext cx="2667000" cy="14859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666750</xdr:colOff>
      <xdr:row>10</xdr:row>
      <xdr:rowOff>142875</xdr:rowOff>
    </xdr:from>
    <xdr:to>
      <xdr:col>9</xdr:col>
      <xdr:colOff>521970</xdr:colOff>
      <xdr:row>14</xdr:row>
      <xdr:rowOff>304800</xdr:rowOff>
    </xdr:to>
    <xdr:pic>
      <xdr:nvPicPr>
        <xdr:cNvPr id="4" name="Imagen 3">
          <a:extLst>
            <a:ext uri="{FF2B5EF4-FFF2-40B4-BE49-F238E27FC236}">
              <a16:creationId xmlns:a16="http://schemas.microsoft.com/office/drawing/2014/main" id="{8F19A80F-7625-4FBD-9345-E7632E3C1F70}"/>
            </a:ext>
          </a:extLst>
        </xdr:cNvPr>
        <xdr:cNvPicPr/>
      </xdr:nvPicPr>
      <xdr:blipFill rotWithShape="1">
        <a:blip xmlns:r="http://schemas.openxmlformats.org/officeDocument/2006/relationships" r:embed="rId3"/>
        <a:srcRect l="52953" t="25951" r="25152" b="43271"/>
        <a:stretch/>
      </xdr:blipFill>
      <xdr:spPr bwMode="auto">
        <a:xfrm>
          <a:off x="5810250" y="1666875"/>
          <a:ext cx="2560320" cy="16002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533400</xdr:colOff>
      <xdr:row>11</xdr:row>
      <xdr:rowOff>123825</xdr:rowOff>
    </xdr:from>
    <xdr:to>
      <xdr:col>11</xdr:col>
      <xdr:colOff>152400</xdr:colOff>
      <xdr:row>15</xdr:row>
      <xdr:rowOff>226060</xdr:rowOff>
    </xdr:to>
    <xdr:pic>
      <xdr:nvPicPr>
        <xdr:cNvPr id="5" name="Imagen 4">
          <a:extLst>
            <a:ext uri="{FF2B5EF4-FFF2-40B4-BE49-F238E27FC236}">
              <a16:creationId xmlns:a16="http://schemas.microsoft.com/office/drawing/2014/main" id="{5BC3405C-8E30-49E1-8D02-EA081EE61A98}"/>
            </a:ext>
          </a:extLst>
        </xdr:cNvPr>
        <xdr:cNvPicPr/>
      </xdr:nvPicPr>
      <xdr:blipFill rotWithShape="1">
        <a:blip xmlns:r="http://schemas.openxmlformats.org/officeDocument/2006/relationships" r:embed="rId4"/>
        <a:srcRect l="74168" t="31985" r="2240" b="42969"/>
        <a:stretch/>
      </xdr:blipFill>
      <xdr:spPr bwMode="auto">
        <a:xfrm>
          <a:off x="8382000" y="2295525"/>
          <a:ext cx="2276475" cy="16262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295275</xdr:colOff>
      <xdr:row>15</xdr:row>
      <xdr:rowOff>200025</xdr:rowOff>
    </xdr:from>
    <xdr:to>
      <xdr:col>10</xdr:col>
      <xdr:colOff>666750</xdr:colOff>
      <xdr:row>19</xdr:row>
      <xdr:rowOff>19050</xdr:rowOff>
    </xdr:to>
    <xdr:pic>
      <xdr:nvPicPr>
        <xdr:cNvPr id="6" name="Imagen 5">
          <a:extLst>
            <a:ext uri="{FF2B5EF4-FFF2-40B4-BE49-F238E27FC236}">
              <a16:creationId xmlns:a16="http://schemas.microsoft.com/office/drawing/2014/main" id="{16557CF1-7E7A-4606-8C52-265309BF60BE}"/>
            </a:ext>
          </a:extLst>
        </xdr:cNvPr>
        <xdr:cNvPicPr/>
      </xdr:nvPicPr>
      <xdr:blipFill rotWithShape="1">
        <a:blip xmlns:r="http://schemas.openxmlformats.org/officeDocument/2006/relationships" r:embed="rId5"/>
        <a:srcRect l="76375" t="55824" r="5465" b="19432"/>
        <a:stretch/>
      </xdr:blipFill>
      <xdr:spPr bwMode="auto">
        <a:xfrm>
          <a:off x="8143875" y="3895725"/>
          <a:ext cx="226695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238125</xdr:colOff>
      <xdr:row>15</xdr:row>
      <xdr:rowOff>133350</xdr:rowOff>
    </xdr:from>
    <xdr:to>
      <xdr:col>9</xdr:col>
      <xdr:colOff>304800</xdr:colOff>
      <xdr:row>19</xdr:row>
      <xdr:rowOff>184785</xdr:rowOff>
    </xdr:to>
    <xdr:pic>
      <xdr:nvPicPr>
        <xdr:cNvPr id="7" name="Imagen 6">
          <a:extLst>
            <a:ext uri="{FF2B5EF4-FFF2-40B4-BE49-F238E27FC236}">
              <a16:creationId xmlns:a16="http://schemas.microsoft.com/office/drawing/2014/main" id="{0E664D51-6F7E-4AF2-8B5F-A2FCA8F8656B}"/>
            </a:ext>
          </a:extLst>
        </xdr:cNvPr>
        <xdr:cNvPicPr/>
      </xdr:nvPicPr>
      <xdr:blipFill rotWithShape="1">
        <a:blip xmlns:r="http://schemas.openxmlformats.org/officeDocument/2006/relationships" r:embed="rId6"/>
        <a:srcRect l="51935" t="55824" r="23286" b="19131"/>
        <a:stretch/>
      </xdr:blipFill>
      <xdr:spPr bwMode="auto">
        <a:xfrm>
          <a:off x="5381625" y="2905125"/>
          <a:ext cx="2771775" cy="15754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523875</xdr:colOff>
      <xdr:row>15</xdr:row>
      <xdr:rowOff>133350</xdr:rowOff>
    </xdr:from>
    <xdr:to>
      <xdr:col>5</xdr:col>
      <xdr:colOff>647065</xdr:colOff>
      <xdr:row>20</xdr:row>
      <xdr:rowOff>9525</xdr:rowOff>
    </xdr:to>
    <xdr:pic>
      <xdr:nvPicPr>
        <xdr:cNvPr id="8" name="Imagen 7">
          <a:extLst>
            <a:ext uri="{FF2B5EF4-FFF2-40B4-BE49-F238E27FC236}">
              <a16:creationId xmlns:a16="http://schemas.microsoft.com/office/drawing/2014/main" id="{F0F7EF25-3E6C-4CFF-B809-F17EF8DFF8C4}"/>
            </a:ext>
          </a:extLst>
        </xdr:cNvPr>
        <xdr:cNvPicPr/>
      </xdr:nvPicPr>
      <xdr:blipFill rotWithShape="1">
        <a:blip xmlns:r="http://schemas.openxmlformats.org/officeDocument/2006/relationships" r:embed="rId6"/>
        <a:srcRect l="31908" t="56126" r="46368" b="18829"/>
        <a:stretch/>
      </xdr:blipFill>
      <xdr:spPr bwMode="auto">
        <a:xfrm>
          <a:off x="3000375" y="3524250"/>
          <a:ext cx="2466340" cy="17811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15</xdr:row>
      <xdr:rowOff>123825</xdr:rowOff>
    </xdr:from>
    <xdr:to>
      <xdr:col>3</xdr:col>
      <xdr:colOff>762000</xdr:colOff>
      <xdr:row>21</xdr:row>
      <xdr:rowOff>66040</xdr:rowOff>
    </xdr:to>
    <xdr:pic>
      <xdr:nvPicPr>
        <xdr:cNvPr id="9" name="Imagen 8">
          <a:extLst>
            <a:ext uri="{FF2B5EF4-FFF2-40B4-BE49-F238E27FC236}">
              <a16:creationId xmlns:a16="http://schemas.microsoft.com/office/drawing/2014/main" id="{53999D14-2D73-43FF-B6F1-9ED2D833659E}"/>
            </a:ext>
          </a:extLst>
        </xdr:cNvPr>
        <xdr:cNvPicPr/>
      </xdr:nvPicPr>
      <xdr:blipFill rotWithShape="1">
        <a:blip xmlns:r="http://schemas.openxmlformats.org/officeDocument/2006/relationships" r:embed="rId6"/>
        <a:srcRect l="8656" t="55824" r="66565" b="18527"/>
        <a:stretch/>
      </xdr:blipFill>
      <xdr:spPr bwMode="auto">
        <a:xfrm>
          <a:off x="0" y="2895600"/>
          <a:ext cx="3238500" cy="188531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4C97-4DC1-45BA-97A1-DC088527A491}">
  <dimension ref="A1:A563"/>
  <sheetViews>
    <sheetView topLeftCell="A359" zoomScale="110" zoomScaleNormal="110" workbookViewId="0">
      <selection activeCell="A517" sqref="A517"/>
    </sheetView>
  </sheetViews>
  <sheetFormatPr baseColWidth="10" defaultRowHeight="11.25" x14ac:dyDescent="0.2"/>
  <cols>
    <col min="1" max="1" width="162.7109375" style="99" customWidth="1"/>
    <col min="2" max="256" width="11.42578125" style="99"/>
    <col min="257" max="257" width="162.7109375" style="99" customWidth="1"/>
    <col min="258" max="512" width="11.42578125" style="99"/>
    <col min="513" max="513" width="162.7109375" style="99" customWidth="1"/>
    <col min="514" max="768" width="11.42578125" style="99"/>
    <col min="769" max="769" width="162.7109375" style="99" customWidth="1"/>
    <col min="770" max="1024" width="11.42578125" style="99"/>
    <col min="1025" max="1025" width="162.7109375" style="99" customWidth="1"/>
    <col min="1026" max="1280" width="11.42578125" style="99"/>
    <col min="1281" max="1281" width="162.7109375" style="99" customWidth="1"/>
    <col min="1282" max="1536" width="11.42578125" style="99"/>
    <col min="1537" max="1537" width="162.7109375" style="99" customWidth="1"/>
    <col min="1538" max="1792" width="11.42578125" style="99"/>
    <col min="1793" max="1793" width="162.7109375" style="99" customWidth="1"/>
    <col min="1794" max="2048" width="11.42578125" style="99"/>
    <col min="2049" max="2049" width="162.7109375" style="99" customWidth="1"/>
    <col min="2050" max="2304" width="11.42578125" style="99"/>
    <col min="2305" max="2305" width="162.7109375" style="99" customWidth="1"/>
    <col min="2306" max="2560" width="11.42578125" style="99"/>
    <col min="2561" max="2561" width="162.7109375" style="99" customWidth="1"/>
    <col min="2562" max="2816" width="11.42578125" style="99"/>
    <col min="2817" max="2817" width="162.7109375" style="99" customWidth="1"/>
    <col min="2818" max="3072" width="11.42578125" style="99"/>
    <col min="3073" max="3073" width="162.7109375" style="99" customWidth="1"/>
    <col min="3074" max="3328" width="11.42578125" style="99"/>
    <col min="3329" max="3329" width="162.7109375" style="99" customWidth="1"/>
    <col min="3330" max="3584" width="11.42578125" style="99"/>
    <col min="3585" max="3585" width="162.7109375" style="99" customWidth="1"/>
    <col min="3586" max="3840" width="11.42578125" style="99"/>
    <col min="3841" max="3841" width="162.7109375" style="99" customWidth="1"/>
    <col min="3842" max="4096" width="11.42578125" style="99"/>
    <col min="4097" max="4097" width="162.7109375" style="99" customWidth="1"/>
    <col min="4098" max="4352" width="11.42578125" style="99"/>
    <col min="4353" max="4353" width="162.7109375" style="99" customWidth="1"/>
    <col min="4354" max="4608" width="11.42578125" style="99"/>
    <col min="4609" max="4609" width="162.7109375" style="99" customWidth="1"/>
    <col min="4610" max="4864" width="11.42578125" style="99"/>
    <col min="4865" max="4865" width="162.7109375" style="99" customWidth="1"/>
    <col min="4866" max="5120" width="11.42578125" style="99"/>
    <col min="5121" max="5121" width="162.7109375" style="99" customWidth="1"/>
    <col min="5122" max="5376" width="11.42578125" style="99"/>
    <col min="5377" max="5377" width="162.7109375" style="99" customWidth="1"/>
    <col min="5378" max="5632" width="11.42578125" style="99"/>
    <col min="5633" max="5633" width="162.7109375" style="99" customWidth="1"/>
    <col min="5634" max="5888" width="11.42578125" style="99"/>
    <col min="5889" max="5889" width="162.7109375" style="99" customWidth="1"/>
    <col min="5890" max="6144" width="11.42578125" style="99"/>
    <col min="6145" max="6145" width="162.7109375" style="99" customWidth="1"/>
    <col min="6146" max="6400" width="11.42578125" style="99"/>
    <col min="6401" max="6401" width="162.7109375" style="99" customWidth="1"/>
    <col min="6402" max="6656" width="11.42578125" style="99"/>
    <col min="6657" max="6657" width="162.7109375" style="99" customWidth="1"/>
    <col min="6658" max="6912" width="11.42578125" style="99"/>
    <col min="6913" max="6913" width="162.7109375" style="99" customWidth="1"/>
    <col min="6914" max="7168" width="11.42578125" style="99"/>
    <col min="7169" max="7169" width="162.7109375" style="99" customWidth="1"/>
    <col min="7170" max="7424" width="11.42578125" style="99"/>
    <col min="7425" max="7425" width="162.7109375" style="99" customWidth="1"/>
    <col min="7426" max="7680" width="11.42578125" style="99"/>
    <col min="7681" max="7681" width="162.7109375" style="99" customWidth="1"/>
    <col min="7682" max="7936" width="11.42578125" style="99"/>
    <col min="7937" max="7937" width="162.7109375" style="99" customWidth="1"/>
    <col min="7938" max="8192" width="11.42578125" style="99"/>
    <col min="8193" max="8193" width="162.7109375" style="99" customWidth="1"/>
    <col min="8194" max="8448" width="11.42578125" style="99"/>
    <col min="8449" max="8449" width="162.7109375" style="99" customWidth="1"/>
    <col min="8450" max="8704" width="11.42578125" style="99"/>
    <col min="8705" max="8705" width="162.7109375" style="99" customWidth="1"/>
    <col min="8706" max="8960" width="11.42578125" style="99"/>
    <col min="8961" max="8961" width="162.7109375" style="99" customWidth="1"/>
    <col min="8962" max="9216" width="11.42578125" style="99"/>
    <col min="9217" max="9217" width="162.7109375" style="99" customWidth="1"/>
    <col min="9218" max="9472" width="11.42578125" style="99"/>
    <col min="9473" max="9473" width="162.7109375" style="99" customWidth="1"/>
    <col min="9474" max="9728" width="11.42578125" style="99"/>
    <col min="9729" max="9729" width="162.7109375" style="99" customWidth="1"/>
    <col min="9730" max="9984" width="11.42578125" style="99"/>
    <col min="9985" max="9985" width="162.7109375" style="99" customWidth="1"/>
    <col min="9986" max="10240" width="11.42578125" style="99"/>
    <col min="10241" max="10241" width="162.7109375" style="99" customWidth="1"/>
    <col min="10242" max="10496" width="11.42578125" style="99"/>
    <col min="10497" max="10497" width="162.7109375" style="99" customWidth="1"/>
    <col min="10498" max="10752" width="11.42578125" style="99"/>
    <col min="10753" max="10753" width="162.7109375" style="99" customWidth="1"/>
    <col min="10754" max="11008" width="11.42578125" style="99"/>
    <col min="11009" max="11009" width="162.7109375" style="99" customWidth="1"/>
    <col min="11010" max="11264" width="11.42578125" style="99"/>
    <col min="11265" max="11265" width="162.7109375" style="99" customWidth="1"/>
    <col min="11266" max="11520" width="11.42578125" style="99"/>
    <col min="11521" max="11521" width="162.7109375" style="99" customWidth="1"/>
    <col min="11522" max="11776" width="11.42578125" style="99"/>
    <col min="11777" max="11777" width="162.7109375" style="99" customWidth="1"/>
    <col min="11778" max="12032" width="11.42578125" style="99"/>
    <col min="12033" max="12033" width="162.7109375" style="99" customWidth="1"/>
    <col min="12034" max="12288" width="11.42578125" style="99"/>
    <col min="12289" max="12289" width="162.7109375" style="99" customWidth="1"/>
    <col min="12290" max="12544" width="11.42578125" style="99"/>
    <col min="12545" max="12545" width="162.7109375" style="99" customWidth="1"/>
    <col min="12546" max="12800" width="11.42578125" style="99"/>
    <col min="12801" max="12801" width="162.7109375" style="99" customWidth="1"/>
    <col min="12802" max="13056" width="11.42578125" style="99"/>
    <col min="13057" max="13057" width="162.7109375" style="99" customWidth="1"/>
    <col min="13058" max="13312" width="11.42578125" style="99"/>
    <col min="13313" max="13313" width="162.7109375" style="99" customWidth="1"/>
    <col min="13314" max="13568" width="11.42578125" style="99"/>
    <col min="13569" max="13569" width="162.7109375" style="99" customWidth="1"/>
    <col min="13570" max="13824" width="11.42578125" style="99"/>
    <col min="13825" max="13825" width="162.7109375" style="99" customWidth="1"/>
    <col min="13826" max="14080" width="11.42578125" style="99"/>
    <col min="14081" max="14081" width="162.7109375" style="99" customWidth="1"/>
    <col min="14082" max="14336" width="11.42578125" style="99"/>
    <col min="14337" max="14337" width="162.7109375" style="99" customWidth="1"/>
    <col min="14338" max="14592" width="11.42578125" style="99"/>
    <col min="14593" max="14593" width="162.7109375" style="99" customWidth="1"/>
    <col min="14594" max="14848" width="11.42578125" style="99"/>
    <col min="14849" max="14849" width="162.7109375" style="99" customWidth="1"/>
    <col min="14850" max="15104" width="11.42578125" style="99"/>
    <col min="15105" max="15105" width="162.7109375" style="99" customWidth="1"/>
    <col min="15106" max="15360" width="11.42578125" style="99"/>
    <col min="15361" max="15361" width="162.7109375" style="99" customWidth="1"/>
    <col min="15362" max="15616" width="11.42578125" style="99"/>
    <col min="15617" max="15617" width="162.7109375" style="99" customWidth="1"/>
    <col min="15618" max="15872" width="11.42578125" style="99"/>
    <col min="15873" max="15873" width="162.7109375" style="99" customWidth="1"/>
    <col min="15874" max="16128" width="11.42578125" style="99"/>
    <col min="16129" max="16129" width="162.7109375" style="99" customWidth="1"/>
    <col min="16130" max="16384" width="11.42578125" style="99"/>
  </cols>
  <sheetData>
    <row r="1" spans="1:1" ht="12.75" x14ac:dyDescent="0.2">
      <c r="A1" s="98"/>
    </row>
    <row r="2" spans="1:1" ht="15.75" x14ac:dyDescent="0.25">
      <c r="A2" s="100" t="s">
        <v>1462</v>
      </c>
    </row>
    <row r="3" spans="1:1" x14ac:dyDescent="0.2">
      <c r="A3" s="101"/>
    </row>
    <row r="4" spans="1:1" x14ac:dyDescent="0.2">
      <c r="A4" s="102" t="s">
        <v>1463</v>
      </c>
    </row>
    <row r="5" spans="1:1" s="104" customFormat="1" x14ac:dyDescent="0.2">
      <c r="A5" s="103" t="s">
        <v>1464</v>
      </c>
    </row>
    <row r="6" spans="1:1" s="104" customFormat="1" x14ac:dyDescent="0.2">
      <c r="A6" s="105" t="s">
        <v>1465</v>
      </c>
    </row>
    <row r="7" spans="1:1" s="104" customFormat="1" x14ac:dyDescent="0.2">
      <c r="A7" s="106" t="s">
        <v>1466</v>
      </c>
    </row>
    <row r="8" spans="1:1" s="104" customFormat="1" x14ac:dyDescent="0.2">
      <c r="A8" s="107" t="s">
        <v>1467</v>
      </c>
    </row>
    <row r="9" spans="1:1" x14ac:dyDescent="0.2">
      <c r="A9" s="101" t="s">
        <v>1468</v>
      </c>
    </row>
    <row r="10" spans="1:1" x14ac:dyDescent="0.2">
      <c r="A10" s="101" t="s">
        <v>1469</v>
      </c>
    </row>
    <row r="11" spans="1:1" x14ac:dyDescent="0.2">
      <c r="A11" s="101" t="s">
        <v>1470</v>
      </c>
    </row>
    <row r="12" spans="1:1" x14ac:dyDescent="0.2">
      <c r="A12" s="101" t="s">
        <v>1471</v>
      </c>
    </row>
    <row r="13" spans="1:1" s="104" customFormat="1" x14ac:dyDescent="0.2">
      <c r="A13" s="103" t="s">
        <v>1472</v>
      </c>
    </row>
    <row r="14" spans="1:1" s="104" customFormat="1" x14ac:dyDescent="0.2">
      <c r="A14" s="103" t="s">
        <v>1473</v>
      </c>
    </row>
    <row r="15" spans="1:1" s="104" customFormat="1" x14ac:dyDescent="0.2">
      <c r="A15" s="103" t="s">
        <v>1474</v>
      </c>
    </row>
    <row r="16" spans="1:1" x14ac:dyDescent="0.2">
      <c r="A16" s="101" t="s">
        <v>1475</v>
      </c>
    </row>
    <row r="17" spans="1:1" x14ac:dyDescent="0.2">
      <c r="A17" s="101" t="s">
        <v>1476</v>
      </c>
    </row>
    <row r="18" spans="1:1" x14ac:dyDescent="0.2">
      <c r="A18" s="101" t="s">
        <v>1477</v>
      </c>
    </row>
    <row r="19" spans="1:1" x14ac:dyDescent="0.2">
      <c r="A19" s="101" t="s">
        <v>1478</v>
      </c>
    </row>
    <row r="20" spans="1:1" s="104" customFormat="1" x14ac:dyDescent="0.2">
      <c r="A20" s="103" t="s">
        <v>1479</v>
      </c>
    </row>
    <row r="21" spans="1:1" s="104" customFormat="1" x14ac:dyDescent="0.2">
      <c r="A21" s="103" t="s">
        <v>1480</v>
      </c>
    </row>
    <row r="22" spans="1:1" x14ac:dyDescent="0.2">
      <c r="A22" s="101" t="s">
        <v>1481</v>
      </c>
    </row>
    <row r="23" spans="1:1" x14ac:dyDescent="0.2">
      <c r="A23" s="101" t="s">
        <v>1482</v>
      </c>
    </row>
    <row r="24" spans="1:1" x14ac:dyDescent="0.2">
      <c r="A24" s="101" t="s">
        <v>1483</v>
      </c>
    </row>
    <row r="25" spans="1:1" x14ac:dyDescent="0.2">
      <c r="A25" s="101" t="s">
        <v>1484</v>
      </c>
    </row>
    <row r="26" spans="1:1" s="104" customFormat="1" x14ac:dyDescent="0.2">
      <c r="A26" s="103" t="s">
        <v>1485</v>
      </c>
    </row>
    <row r="27" spans="1:1" x14ac:dyDescent="0.2">
      <c r="A27" s="101" t="s">
        <v>1486</v>
      </c>
    </row>
    <row r="28" spans="1:1" x14ac:dyDescent="0.2">
      <c r="A28" s="101" t="s">
        <v>1487</v>
      </c>
    </row>
    <row r="29" spans="1:1" x14ac:dyDescent="0.2">
      <c r="A29" s="101" t="s">
        <v>1488</v>
      </c>
    </row>
    <row r="30" spans="1:1" x14ac:dyDescent="0.2">
      <c r="A30" s="101" t="s">
        <v>1489</v>
      </c>
    </row>
    <row r="31" spans="1:1" x14ac:dyDescent="0.2">
      <c r="A31" s="101" t="s">
        <v>1490</v>
      </c>
    </row>
    <row r="32" spans="1:1" s="104" customFormat="1" x14ac:dyDescent="0.2">
      <c r="A32" s="103" t="s">
        <v>1491</v>
      </c>
    </row>
    <row r="33" spans="1:1" s="104" customFormat="1" x14ac:dyDescent="0.2">
      <c r="A33" s="103" t="s">
        <v>1492</v>
      </c>
    </row>
    <row r="34" spans="1:1" x14ac:dyDescent="0.2">
      <c r="A34" s="101" t="s">
        <v>1493</v>
      </c>
    </row>
    <row r="35" spans="1:1" x14ac:dyDescent="0.2">
      <c r="A35" s="101" t="s">
        <v>1494</v>
      </c>
    </row>
    <row r="36" spans="1:1" x14ac:dyDescent="0.2">
      <c r="A36" s="101" t="s">
        <v>1495</v>
      </c>
    </row>
    <row r="37" spans="1:1" x14ac:dyDescent="0.2">
      <c r="A37" s="101" t="s">
        <v>1496</v>
      </c>
    </row>
    <row r="38" spans="1:1" s="104" customFormat="1" x14ac:dyDescent="0.2">
      <c r="A38" s="103" t="s">
        <v>1497</v>
      </c>
    </row>
    <row r="39" spans="1:1" s="104" customFormat="1" x14ac:dyDescent="0.2">
      <c r="A39" s="103" t="s">
        <v>1498</v>
      </c>
    </row>
    <row r="40" spans="1:1" x14ac:dyDescent="0.2">
      <c r="A40" s="101" t="s">
        <v>1499</v>
      </c>
    </row>
    <row r="41" spans="1:1" x14ac:dyDescent="0.2">
      <c r="A41" s="101" t="s">
        <v>1500</v>
      </c>
    </row>
    <row r="42" spans="1:1" x14ac:dyDescent="0.2">
      <c r="A42" s="101" t="s">
        <v>1501</v>
      </c>
    </row>
    <row r="43" spans="1:1" x14ac:dyDescent="0.2">
      <c r="A43" s="101" t="s">
        <v>1502</v>
      </c>
    </row>
    <row r="44" spans="1:1" s="104" customFormat="1" x14ac:dyDescent="0.2">
      <c r="A44" s="103" t="s">
        <v>1503</v>
      </c>
    </row>
    <row r="45" spans="1:1" x14ac:dyDescent="0.2">
      <c r="A45" s="101" t="s">
        <v>1504</v>
      </c>
    </row>
    <row r="46" spans="1:1" x14ac:dyDescent="0.2">
      <c r="A46" s="101" t="s">
        <v>1505</v>
      </c>
    </row>
    <row r="47" spans="1:1" x14ac:dyDescent="0.2">
      <c r="A47" s="101" t="s">
        <v>1506</v>
      </c>
    </row>
    <row r="48" spans="1:1" x14ac:dyDescent="0.2">
      <c r="A48" s="101" t="s">
        <v>1507</v>
      </c>
    </row>
    <row r="49" spans="1:1" x14ac:dyDescent="0.2">
      <c r="A49" s="101" t="s">
        <v>1508</v>
      </c>
    </row>
    <row r="50" spans="1:1" s="104" customFormat="1" x14ac:dyDescent="0.2">
      <c r="A50" s="103" t="s">
        <v>1509</v>
      </c>
    </row>
    <row r="51" spans="1:1" s="104" customFormat="1" x14ac:dyDescent="0.2">
      <c r="A51" s="103" t="s">
        <v>1510</v>
      </c>
    </row>
    <row r="52" spans="1:1" x14ac:dyDescent="0.2">
      <c r="A52" s="101" t="s">
        <v>1511</v>
      </c>
    </row>
    <row r="53" spans="1:1" x14ac:dyDescent="0.2">
      <c r="A53" s="101" t="s">
        <v>1512</v>
      </c>
    </row>
    <row r="54" spans="1:1" x14ac:dyDescent="0.2">
      <c r="A54" s="101" t="s">
        <v>1513</v>
      </c>
    </row>
    <row r="55" spans="1:1" x14ac:dyDescent="0.2">
      <c r="A55" s="101" t="s">
        <v>1514</v>
      </c>
    </row>
    <row r="56" spans="1:1" s="104" customFormat="1" x14ac:dyDescent="0.2">
      <c r="A56" s="103" t="s">
        <v>1515</v>
      </c>
    </row>
    <row r="57" spans="1:1" x14ac:dyDescent="0.2">
      <c r="A57" s="101" t="s">
        <v>1516</v>
      </c>
    </row>
    <row r="58" spans="1:1" x14ac:dyDescent="0.2">
      <c r="A58" s="101" t="s">
        <v>1517</v>
      </c>
    </row>
    <row r="59" spans="1:1" x14ac:dyDescent="0.2">
      <c r="A59" s="101" t="s">
        <v>1518</v>
      </c>
    </row>
    <row r="60" spans="1:1" x14ac:dyDescent="0.2">
      <c r="A60" s="101" t="s">
        <v>1519</v>
      </c>
    </row>
    <row r="61" spans="1:1" x14ac:dyDescent="0.2">
      <c r="A61" s="101" t="s">
        <v>1520</v>
      </c>
    </row>
    <row r="62" spans="1:1" x14ac:dyDescent="0.2">
      <c r="A62" s="101" t="s">
        <v>1521</v>
      </c>
    </row>
    <row r="63" spans="1:1" x14ac:dyDescent="0.2">
      <c r="A63" s="101" t="s">
        <v>1522</v>
      </c>
    </row>
    <row r="64" spans="1:1" x14ac:dyDescent="0.2">
      <c r="A64" s="101" t="s">
        <v>1523</v>
      </c>
    </row>
    <row r="65" spans="1:1" x14ac:dyDescent="0.2">
      <c r="A65" s="101" t="s">
        <v>1524</v>
      </c>
    </row>
    <row r="66" spans="1:1" x14ac:dyDescent="0.2">
      <c r="A66" s="101" t="s">
        <v>1525</v>
      </c>
    </row>
    <row r="67" spans="1:1" s="104" customFormat="1" x14ac:dyDescent="0.2">
      <c r="A67" s="103" t="s">
        <v>1526</v>
      </c>
    </row>
    <row r="68" spans="1:1" x14ac:dyDescent="0.2">
      <c r="A68" s="101" t="s">
        <v>1527</v>
      </c>
    </row>
    <row r="69" spans="1:1" x14ac:dyDescent="0.2">
      <c r="A69" s="101" t="s">
        <v>1528</v>
      </c>
    </row>
    <row r="70" spans="1:1" x14ac:dyDescent="0.2">
      <c r="A70" s="101" t="s">
        <v>1529</v>
      </c>
    </row>
    <row r="71" spans="1:1" x14ac:dyDescent="0.2">
      <c r="A71" s="101" t="s">
        <v>1530</v>
      </c>
    </row>
    <row r="72" spans="1:1" x14ac:dyDescent="0.2">
      <c r="A72" s="108" t="s">
        <v>1531</v>
      </c>
    </row>
    <row r="73" spans="1:1" s="104" customFormat="1" x14ac:dyDescent="0.2">
      <c r="A73" s="103" t="s">
        <v>1532</v>
      </c>
    </row>
    <row r="74" spans="1:1" x14ac:dyDescent="0.2">
      <c r="A74" s="101" t="s">
        <v>1533</v>
      </c>
    </row>
    <row r="75" spans="1:1" x14ac:dyDescent="0.2">
      <c r="A75" s="101" t="s">
        <v>1534</v>
      </c>
    </row>
    <row r="76" spans="1:1" x14ac:dyDescent="0.2">
      <c r="A76" s="101" t="s">
        <v>1535</v>
      </c>
    </row>
    <row r="77" spans="1:1" x14ac:dyDescent="0.2">
      <c r="A77" s="101" t="s">
        <v>1536</v>
      </c>
    </row>
    <row r="78" spans="1:1" x14ac:dyDescent="0.2">
      <c r="A78" s="101" t="s">
        <v>1537</v>
      </c>
    </row>
    <row r="79" spans="1:1" s="104" customFormat="1" x14ac:dyDescent="0.2">
      <c r="A79" s="103" t="s">
        <v>1538</v>
      </c>
    </row>
    <row r="80" spans="1:1" x14ac:dyDescent="0.2">
      <c r="A80" s="101" t="s">
        <v>1539</v>
      </c>
    </row>
    <row r="81" spans="1:1" x14ac:dyDescent="0.2">
      <c r="A81" s="101" t="s">
        <v>1540</v>
      </c>
    </row>
    <row r="82" spans="1:1" s="104" customFormat="1" x14ac:dyDescent="0.2">
      <c r="A82" s="103" t="s">
        <v>1541</v>
      </c>
    </row>
    <row r="83" spans="1:1" s="104" customFormat="1" x14ac:dyDescent="0.2">
      <c r="A83" s="103" t="s">
        <v>1542</v>
      </c>
    </row>
    <row r="84" spans="1:1" x14ac:dyDescent="0.2">
      <c r="A84" s="101" t="s">
        <v>1543</v>
      </c>
    </row>
    <row r="85" spans="1:1" x14ac:dyDescent="0.2">
      <c r="A85" s="101" t="s">
        <v>1544</v>
      </c>
    </row>
    <row r="86" spans="1:1" x14ac:dyDescent="0.2">
      <c r="A86" s="101" t="s">
        <v>1545</v>
      </c>
    </row>
    <row r="87" spans="1:1" x14ac:dyDescent="0.2">
      <c r="A87" s="101" t="s">
        <v>1546</v>
      </c>
    </row>
    <row r="88" spans="1:1" x14ac:dyDescent="0.2">
      <c r="A88" s="101" t="s">
        <v>1547</v>
      </c>
    </row>
    <row r="89" spans="1:1" x14ac:dyDescent="0.2">
      <c r="A89" s="101" t="s">
        <v>1548</v>
      </c>
    </row>
    <row r="90" spans="1:1" x14ac:dyDescent="0.2">
      <c r="A90" s="101" t="s">
        <v>1549</v>
      </c>
    </row>
    <row r="91" spans="1:1" s="104" customFormat="1" x14ac:dyDescent="0.2">
      <c r="A91" s="103" t="s">
        <v>1550</v>
      </c>
    </row>
    <row r="92" spans="1:1" x14ac:dyDescent="0.2">
      <c r="A92" s="101" t="s">
        <v>1551</v>
      </c>
    </row>
    <row r="93" spans="1:1" x14ac:dyDescent="0.2">
      <c r="A93" s="101" t="s">
        <v>1552</v>
      </c>
    </row>
    <row r="94" spans="1:1" x14ac:dyDescent="0.2">
      <c r="A94" s="101" t="s">
        <v>1553</v>
      </c>
    </row>
    <row r="95" spans="1:1" x14ac:dyDescent="0.2">
      <c r="A95" s="101" t="s">
        <v>1554</v>
      </c>
    </row>
    <row r="96" spans="1:1" x14ac:dyDescent="0.2">
      <c r="A96" s="101" t="s">
        <v>1555</v>
      </c>
    </row>
    <row r="97" spans="1:1" x14ac:dyDescent="0.2">
      <c r="A97" s="101" t="s">
        <v>1556</v>
      </c>
    </row>
    <row r="98" spans="1:1" x14ac:dyDescent="0.2">
      <c r="A98" s="101" t="s">
        <v>1557</v>
      </c>
    </row>
    <row r="99" spans="1:1" s="104" customFormat="1" x14ac:dyDescent="0.2">
      <c r="A99" s="103" t="s">
        <v>1558</v>
      </c>
    </row>
    <row r="100" spans="1:1" x14ac:dyDescent="0.2">
      <c r="A100" s="101" t="s">
        <v>1559</v>
      </c>
    </row>
    <row r="101" spans="1:1" x14ac:dyDescent="0.2">
      <c r="A101" s="101" t="s">
        <v>1560</v>
      </c>
    </row>
    <row r="102" spans="1:1" x14ac:dyDescent="0.2">
      <c r="A102" s="101" t="s">
        <v>1561</v>
      </c>
    </row>
    <row r="103" spans="1:1" s="104" customFormat="1" x14ac:dyDescent="0.2">
      <c r="A103" s="103" t="s">
        <v>1562</v>
      </c>
    </row>
    <row r="104" spans="1:1" x14ac:dyDescent="0.2">
      <c r="A104" s="101" t="s">
        <v>1563</v>
      </c>
    </row>
    <row r="105" spans="1:1" x14ac:dyDescent="0.2">
      <c r="A105" s="101" t="s">
        <v>1564</v>
      </c>
    </row>
    <row r="106" spans="1:1" x14ac:dyDescent="0.2">
      <c r="A106" s="101" t="s">
        <v>1565</v>
      </c>
    </row>
    <row r="107" spans="1:1" x14ac:dyDescent="0.2">
      <c r="A107" s="101" t="s">
        <v>1566</v>
      </c>
    </row>
    <row r="108" spans="1:1" s="104" customFormat="1" x14ac:dyDescent="0.2">
      <c r="A108" s="103" t="s">
        <v>1567</v>
      </c>
    </row>
    <row r="109" spans="1:1" x14ac:dyDescent="0.2">
      <c r="A109" s="101" t="s">
        <v>1568</v>
      </c>
    </row>
    <row r="110" spans="1:1" x14ac:dyDescent="0.2">
      <c r="A110" s="101" t="s">
        <v>1569</v>
      </c>
    </row>
    <row r="111" spans="1:1" x14ac:dyDescent="0.2">
      <c r="A111" s="101" t="s">
        <v>1570</v>
      </c>
    </row>
    <row r="112" spans="1:1" s="104" customFormat="1" x14ac:dyDescent="0.2">
      <c r="A112" s="103" t="s">
        <v>1571</v>
      </c>
    </row>
    <row r="113" spans="1:1" x14ac:dyDescent="0.2">
      <c r="A113" s="101" t="s">
        <v>1572</v>
      </c>
    </row>
    <row r="114" spans="1:1" x14ac:dyDescent="0.2">
      <c r="A114" s="101" t="s">
        <v>1573</v>
      </c>
    </row>
    <row r="115" spans="1:1" x14ac:dyDescent="0.2">
      <c r="A115" s="101" t="s">
        <v>1574</v>
      </c>
    </row>
    <row r="116" spans="1:1" x14ac:dyDescent="0.2">
      <c r="A116" s="101" t="s">
        <v>1575</v>
      </c>
    </row>
    <row r="117" spans="1:1" s="104" customFormat="1" x14ac:dyDescent="0.2">
      <c r="A117" s="105" t="s">
        <v>1576</v>
      </c>
    </row>
    <row r="118" spans="1:1" s="104" customFormat="1" x14ac:dyDescent="0.2">
      <c r="A118" s="106" t="s">
        <v>1577</v>
      </c>
    </row>
    <row r="119" spans="1:1" x14ac:dyDescent="0.2">
      <c r="A119" s="109" t="s">
        <v>1578</v>
      </c>
    </row>
    <row r="120" spans="1:1" x14ac:dyDescent="0.2">
      <c r="A120" s="101" t="s">
        <v>1579</v>
      </c>
    </row>
    <row r="121" spans="1:1" x14ac:dyDescent="0.2">
      <c r="A121" s="101" t="s">
        <v>1580</v>
      </c>
    </row>
    <row r="122" spans="1:1" x14ac:dyDescent="0.2">
      <c r="A122" s="101" t="s">
        <v>1581</v>
      </c>
    </row>
    <row r="123" spans="1:1" x14ac:dyDescent="0.2">
      <c r="A123" s="101" t="s">
        <v>1582</v>
      </c>
    </row>
    <row r="124" spans="1:1" x14ac:dyDescent="0.2">
      <c r="A124" s="101" t="s">
        <v>1583</v>
      </c>
    </row>
    <row r="125" spans="1:1" x14ac:dyDescent="0.2">
      <c r="A125" s="101" t="s">
        <v>1584</v>
      </c>
    </row>
    <row r="126" spans="1:1" s="104" customFormat="1" x14ac:dyDescent="0.2">
      <c r="A126" s="103" t="s">
        <v>1585</v>
      </c>
    </row>
    <row r="127" spans="1:1" s="104" customFormat="1" x14ac:dyDescent="0.2">
      <c r="A127" s="110" t="s">
        <v>1586</v>
      </c>
    </row>
    <row r="128" spans="1:1" s="104" customFormat="1" x14ac:dyDescent="0.2">
      <c r="A128" s="103" t="s">
        <v>1587</v>
      </c>
    </row>
    <row r="129" spans="1:1" x14ac:dyDescent="0.2">
      <c r="A129" s="101" t="s">
        <v>1588</v>
      </c>
    </row>
    <row r="130" spans="1:1" x14ac:dyDescent="0.2">
      <c r="A130" s="101" t="s">
        <v>1589</v>
      </c>
    </row>
    <row r="131" spans="1:1" x14ac:dyDescent="0.2">
      <c r="A131" s="101" t="s">
        <v>1590</v>
      </c>
    </row>
    <row r="132" spans="1:1" s="104" customFormat="1" x14ac:dyDescent="0.2">
      <c r="A132" s="103" t="s">
        <v>1591</v>
      </c>
    </row>
    <row r="133" spans="1:1" x14ac:dyDescent="0.2">
      <c r="A133" s="101" t="s">
        <v>1592</v>
      </c>
    </row>
    <row r="134" spans="1:1" x14ac:dyDescent="0.2">
      <c r="A134" s="101" t="s">
        <v>1593</v>
      </c>
    </row>
    <row r="135" spans="1:1" x14ac:dyDescent="0.2">
      <c r="A135" s="101" t="s">
        <v>1594</v>
      </c>
    </row>
    <row r="136" spans="1:1" s="104" customFormat="1" x14ac:dyDescent="0.2">
      <c r="A136" s="103" t="s">
        <v>1595</v>
      </c>
    </row>
    <row r="137" spans="1:1" x14ac:dyDescent="0.2">
      <c r="A137" s="101" t="s">
        <v>1596</v>
      </c>
    </row>
    <row r="138" spans="1:1" x14ac:dyDescent="0.2">
      <c r="A138" s="101" t="s">
        <v>1597</v>
      </c>
    </row>
    <row r="139" spans="1:1" x14ac:dyDescent="0.2">
      <c r="A139" s="101" t="s">
        <v>1598</v>
      </c>
    </row>
    <row r="140" spans="1:1" s="104" customFormat="1" x14ac:dyDescent="0.2">
      <c r="A140" s="110" t="s">
        <v>1599</v>
      </c>
    </row>
    <row r="141" spans="1:1" s="104" customFormat="1" x14ac:dyDescent="0.2">
      <c r="A141" s="103" t="s">
        <v>1600</v>
      </c>
    </row>
    <row r="142" spans="1:1" x14ac:dyDescent="0.2">
      <c r="A142" s="101" t="s">
        <v>1601</v>
      </c>
    </row>
    <row r="143" spans="1:1" x14ac:dyDescent="0.2">
      <c r="A143" s="101" t="s">
        <v>1602</v>
      </c>
    </row>
    <row r="144" spans="1:1" x14ac:dyDescent="0.2">
      <c r="A144" s="101" t="s">
        <v>1603</v>
      </c>
    </row>
    <row r="145" spans="1:1" s="104" customFormat="1" x14ac:dyDescent="0.2">
      <c r="A145" s="103" t="s">
        <v>1604</v>
      </c>
    </row>
    <row r="146" spans="1:1" x14ac:dyDescent="0.2">
      <c r="A146" s="101" t="s">
        <v>1605</v>
      </c>
    </row>
    <row r="147" spans="1:1" x14ac:dyDescent="0.2">
      <c r="A147" s="101" t="s">
        <v>1606</v>
      </c>
    </row>
    <row r="148" spans="1:1" x14ac:dyDescent="0.2">
      <c r="A148" s="101" t="s">
        <v>1607</v>
      </c>
    </row>
    <row r="149" spans="1:1" s="104" customFormat="1" x14ac:dyDescent="0.2">
      <c r="A149" s="103" t="s">
        <v>1608</v>
      </c>
    </row>
    <row r="150" spans="1:1" x14ac:dyDescent="0.2">
      <c r="A150" s="101" t="s">
        <v>1609</v>
      </c>
    </row>
    <row r="151" spans="1:1" x14ac:dyDescent="0.2">
      <c r="A151" s="101" t="s">
        <v>1610</v>
      </c>
    </row>
    <row r="152" spans="1:1" x14ac:dyDescent="0.2">
      <c r="A152" s="101" t="s">
        <v>1611</v>
      </c>
    </row>
    <row r="153" spans="1:1" s="104" customFormat="1" x14ac:dyDescent="0.2">
      <c r="A153" s="103" t="s">
        <v>1612</v>
      </c>
    </row>
    <row r="154" spans="1:1" x14ac:dyDescent="0.2">
      <c r="A154" s="101" t="s">
        <v>1613</v>
      </c>
    </row>
    <row r="155" spans="1:1" x14ac:dyDescent="0.2">
      <c r="A155" s="101" t="s">
        <v>1614</v>
      </c>
    </row>
    <row r="156" spans="1:1" x14ac:dyDescent="0.2">
      <c r="A156" s="101" t="s">
        <v>1615</v>
      </c>
    </row>
    <row r="157" spans="1:1" s="104" customFormat="1" x14ac:dyDescent="0.2">
      <c r="A157" s="110" t="s">
        <v>1616</v>
      </c>
    </row>
    <row r="158" spans="1:1" x14ac:dyDescent="0.2">
      <c r="A158" s="101" t="s">
        <v>1617</v>
      </c>
    </row>
    <row r="159" spans="1:1" x14ac:dyDescent="0.2">
      <c r="A159" s="101" t="s">
        <v>1618</v>
      </c>
    </row>
    <row r="160" spans="1:1" x14ac:dyDescent="0.2">
      <c r="A160" s="101" t="s">
        <v>1619</v>
      </c>
    </row>
    <row r="161" spans="1:1" s="104" customFormat="1" x14ac:dyDescent="0.2">
      <c r="A161" s="110" t="s">
        <v>1620</v>
      </c>
    </row>
    <row r="162" spans="1:1" s="104" customFormat="1" x14ac:dyDescent="0.2">
      <c r="A162" s="103" t="s">
        <v>1621</v>
      </c>
    </row>
    <row r="163" spans="1:1" x14ac:dyDescent="0.2">
      <c r="A163" s="101" t="s">
        <v>1622</v>
      </c>
    </row>
    <row r="164" spans="1:1" x14ac:dyDescent="0.2">
      <c r="A164" s="101" t="s">
        <v>1623</v>
      </c>
    </row>
    <row r="165" spans="1:1" x14ac:dyDescent="0.2">
      <c r="A165" s="101" t="s">
        <v>1624</v>
      </c>
    </row>
    <row r="166" spans="1:1" s="104" customFormat="1" x14ac:dyDescent="0.2">
      <c r="A166" s="103" t="s">
        <v>1625</v>
      </c>
    </row>
    <row r="167" spans="1:1" x14ac:dyDescent="0.2">
      <c r="A167" s="101" t="s">
        <v>1626</v>
      </c>
    </row>
    <row r="168" spans="1:1" x14ac:dyDescent="0.2">
      <c r="A168" s="101" t="s">
        <v>1627</v>
      </c>
    </row>
    <row r="169" spans="1:1" x14ac:dyDescent="0.2">
      <c r="A169" s="101" t="s">
        <v>1628</v>
      </c>
    </row>
    <row r="170" spans="1:1" s="104" customFormat="1" x14ac:dyDescent="0.2">
      <c r="A170" s="110" t="s">
        <v>1629</v>
      </c>
    </row>
    <row r="171" spans="1:1" s="104" customFormat="1" x14ac:dyDescent="0.2">
      <c r="A171" s="103" t="s">
        <v>1630</v>
      </c>
    </row>
    <row r="172" spans="1:1" x14ac:dyDescent="0.2">
      <c r="A172" s="101" t="s">
        <v>1631</v>
      </c>
    </row>
    <row r="173" spans="1:1" x14ac:dyDescent="0.2">
      <c r="A173" s="101" t="s">
        <v>1632</v>
      </c>
    </row>
    <row r="174" spans="1:1" x14ac:dyDescent="0.2">
      <c r="A174" s="101" t="s">
        <v>1633</v>
      </c>
    </row>
    <row r="175" spans="1:1" s="104" customFormat="1" x14ac:dyDescent="0.2">
      <c r="A175" s="103" t="s">
        <v>1634</v>
      </c>
    </row>
    <row r="176" spans="1:1" x14ac:dyDescent="0.2">
      <c r="A176" s="101" t="s">
        <v>1635</v>
      </c>
    </row>
    <row r="177" spans="1:1" x14ac:dyDescent="0.2">
      <c r="A177" s="101" t="s">
        <v>1636</v>
      </c>
    </row>
    <row r="178" spans="1:1" x14ac:dyDescent="0.2">
      <c r="A178" s="101" t="s">
        <v>1637</v>
      </c>
    </row>
    <row r="179" spans="1:1" s="104" customFormat="1" x14ac:dyDescent="0.2">
      <c r="A179" s="103" t="s">
        <v>1638</v>
      </c>
    </row>
    <row r="180" spans="1:1" x14ac:dyDescent="0.2">
      <c r="A180" s="101" t="s">
        <v>1639</v>
      </c>
    </row>
    <row r="181" spans="1:1" x14ac:dyDescent="0.2">
      <c r="A181" s="101" t="s">
        <v>1640</v>
      </c>
    </row>
    <row r="182" spans="1:1" x14ac:dyDescent="0.2">
      <c r="A182" s="101" t="s">
        <v>1641</v>
      </c>
    </row>
    <row r="183" spans="1:1" s="104" customFormat="1" x14ac:dyDescent="0.2">
      <c r="A183" s="103" t="s">
        <v>1642</v>
      </c>
    </row>
    <row r="184" spans="1:1" x14ac:dyDescent="0.2">
      <c r="A184" s="101" t="s">
        <v>1643</v>
      </c>
    </row>
    <row r="185" spans="1:1" x14ac:dyDescent="0.2">
      <c r="A185" s="101" t="s">
        <v>1644</v>
      </c>
    </row>
    <row r="186" spans="1:1" x14ac:dyDescent="0.2">
      <c r="A186" s="101" t="s">
        <v>1645</v>
      </c>
    </row>
    <row r="187" spans="1:1" s="104" customFormat="1" x14ac:dyDescent="0.2">
      <c r="A187" s="103" t="s">
        <v>1646</v>
      </c>
    </row>
    <row r="188" spans="1:1" x14ac:dyDescent="0.2">
      <c r="A188" s="101" t="s">
        <v>1647</v>
      </c>
    </row>
    <row r="189" spans="1:1" x14ac:dyDescent="0.2">
      <c r="A189" s="101" t="s">
        <v>1648</v>
      </c>
    </row>
    <row r="190" spans="1:1" x14ac:dyDescent="0.2">
      <c r="A190" s="101" t="s">
        <v>1649</v>
      </c>
    </row>
    <row r="191" spans="1:1" s="104" customFormat="1" x14ac:dyDescent="0.2">
      <c r="A191" s="103" t="s">
        <v>1650</v>
      </c>
    </row>
    <row r="192" spans="1:1" x14ac:dyDescent="0.2">
      <c r="A192" s="101" t="s">
        <v>1651</v>
      </c>
    </row>
    <row r="193" spans="1:1" x14ac:dyDescent="0.2">
      <c r="A193" s="101" t="s">
        <v>1652</v>
      </c>
    </row>
    <row r="194" spans="1:1" x14ac:dyDescent="0.2">
      <c r="A194" s="101" t="s">
        <v>1653</v>
      </c>
    </row>
    <row r="195" spans="1:1" s="104" customFormat="1" x14ac:dyDescent="0.2">
      <c r="A195" s="103" t="s">
        <v>1654</v>
      </c>
    </row>
    <row r="196" spans="1:1" x14ac:dyDescent="0.2">
      <c r="A196" s="101" t="s">
        <v>1655</v>
      </c>
    </row>
    <row r="197" spans="1:1" x14ac:dyDescent="0.2">
      <c r="A197" s="101" t="s">
        <v>1656</v>
      </c>
    </row>
    <row r="198" spans="1:1" x14ac:dyDescent="0.2">
      <c r="A198" s="101" t="s">
        <v>1657</v>
      </c>
    </row>
    <row r="199" spans="1:1" s="104" customFormat="1" x14ac:dyDescent="0.2">
      <c r="A199" s="103" t="s">
        <v>1658</v>
      </c>
    </row>
    <row r="200" spans="1:1" x14ac:dyDescent="0.2">
      <c r="A200" s="101" t="s">
        <v>1659</v>
      </c>
    </row>
    <row r="201" spans="1:1" x14ac:dyDescent="0.2">
      <c r="A201" s="101" t="s">
        <v>1660</v>
      </c>
    </row>
    <row r="202" spans="1:1" x14ac:dyDescent="0.2">
      <c r="A202" s="101" t="s">
        <v>1661</v>
      </c>
    </row>
    <row r="203" spans="1:1" s="104" customFormat="1" x14ac:dyDescent="0.2">
      <c r="A203" s="103" t="s">
        <v>1662</v>
      </c>
    </row>
    <row r="204" spans="1:1" s="104" customFormat="1" x14ac:dyDescent="0.2">
      <c r="A204" s="103" t="s">
        <v>1663</v>
      </c>
    </row>
    <row r="205" spans="1:1" x14ac:dyDescent="0.2">
      <c r="A205" s="101" t="s">
        <v>1664</v>
      </c>
    </row>
    <row r="206" spans="1:1" x14ac:dyDescent="0.2">
      <c r="A206" s="101" t="s">
        <v>1665</v>
      </c>
    </row>
    <row r="207" spans="1:1" x14ac:dyDescent="0.2">
      <c r="A207" s="101" t="s">
        <v>1666</v>
      </c>
    </row>
    <row r="208" spans="1:1" s="104" customFormat="1" x14ac:dyDescent="0.2">
      <c r="A208" s="103" t="s">
        <v>1667</v>
      </c>
    </row>
    <row r="209" spans="1:1" x14ac:dyDescent="0.2">
      <c r="A209" s="101" t="s">
        <v>1668</v>
      </c>
    </row>
    <row r="210" spans="1:1" x14ac:dyDescent="0.2">
      <c r="A210" s="101" t="s">
        <v>1669</v>
      </c>
    </row>
    <row r="211" spans="1:1" x14ac:dyDescent="0.2">
      <c r="A211" s="101" t="s">
        <v>1670</v>
      </c>
    </row>
    <row r="212" spans="1:1" s="104" customFormat="1" x14ac:dyDescent="0.2">
      <c r="A212" s="103" t="s">
        <v>1671</v>
      </c>
    </row>
    <row r="213" spans="1:1" x14ac:dyDescent="0.2">
      <c r="A213" s="101" t="s">
        <v>1672</v>
      </c>
    </row>
    <row r="214" spans="1:1" x14ac:dyDescent="0.2">
      <c r="A214" s="101" t="s">
        <v>1673</v>
      </c>
    </row>
    <row r="215" spans="1:1" x14ac:dyDescent="0.2">
      <c r="A215" s="101" t="s">
        <v>1674</v>
      </c>
    </row>
    <row r="216" spans="1:1" s="104" customFormat="1" x14ac:dyDescent="0.2">
      <c r="A216" s="103" t="s">
        <v>1675</v>
      </c>
    </row>
    <row r="217" spans="1:1" x14ac:dyDescent="0.2">
      <c r="A217" s="101" t="s">
        <v>1676</v>
      </c>
    </row>
    <row r="218" spans="1:1" x14ac:dyDescent="0.2">
      <c r="A218" s="101" t="s">
        <v>1677</v>
      </c>
    </row>
    <row r="219" spans="1:1" x14ac:dyDescent="0.2">
      <c r="A219" s="101" t="s">
        <v>1678</v>
      </c>
    </row>
    <row r="220" spans="1:1" x14ac:dyDescent="0.2">
      <c r="A220" s="101" t="s">
        <v>1679</v>
      </c>
    </row>
    <row r="221" spans="1:1" x14ac:dyDescent="0.2">
      <c r="A221" s="101" t="s">
        <v>1680</v>
      </c>
    </row>
    <row r="222" spans="1:1" s="104" customFormat="1" x14ac:dyDescent="0.2">
      <c r="A222" s="103" t="s">
        <v>1681</v>
      </c>
    </row>
    <row r="223" spans="1:1" s="104" customFormat="1" x14ac:dyDescent="0.2">
      <c r="A223" s="103" t="s">
        <v>1682</v>
      </c>
    </row>
    <row r="224" spans="1:1" s="104" customFormat="1" x14ac:dyDescent="0.2">
      <c r="A224" s="103" t="s">
        <v>1683</v>
      </c>
    </row>
    <row r="225" spans="1:1" x14ac:dyDescent="0.2">
      <c r="A225" s="101" t="s">
        <v>1684</v>
      </c>
    </row>
    <row r="226" spans="1:1" x14ac:dyDescent="0.2">
      <c r="A226" s="101" t="s">
        <v>1685</v>
      </c>
    </row>
    <row r="227" spans="1:1" s="104" customFormat="1" x14ac:dyDescent="0.2">
      <c r="A227" s="103" t="s">
        <v>1686</v>
      </c>
    </row>
    <row r="228" spans="1:1" x14ac:dyDescent="0.2">
      <c r="A228" s="101" t="s">
        <v>1687</v>
      </c>
    </row>
    <row r="229" spans="1:1" x14ac:dyDescent="0.2">
      <c r="A229" s="101" t="s">
        <v>1688</v>
      </c>
    </row>
    <row r="230" spans="1:1" s="104" customFormat="1" x14ac:dyDescent="0.2">
      <c r="A230" s="103" t="s">
        <v>1689</v>
      </c>
    </row>
    <row r="231" spans="1:1" x14ac:dyDescent="0.2">
      <c r="A231" s="101" t="s">
        <v>1690</v>
      </c>
    </row>
    <row r="232" spans="1:1" x14ac:dyDescent="0.2">
      <c r="A232" s="101" t="s">
        <v>1691</v>
      </c>
    </row>
    <row r="233" spans="1:1" s="104" customFormat="1" x14ac:dyDescent="0.2">
      <c r="A233" s="103" t="s">
        <v>1692</v>
      </c>
    </row>
    <row r="234" spans="1:1" x14ac:dyDescent="0.2">
      <c r="A234" s="101" t="s">
        <v>1693</v>
      </c>
    </row>
    <row r="235" spans="1:1" x14ac:dyDescent="0.2">
      <c r="A235" s="101" t="s">
        <v>1694</v>
      </c>
    </row>
    <row r="236" spans="1:1" s="104" customFormat="1" x14ac:dyDescent="0.2">
      <c r="A236" s="103" t="s">
        <v>1695</v>
      </c>
    </row>
    <row r="237" spans="1:1" x14ac:dyDescent="0.2">
      <c r="A237" s="101" t="s">
        <v>1696</v>
      </c>
    </row>
    <row r="238" spans="1:1" x14ac:dyDescent="0.2">
      <c r="A238" s="101" t="s">
        <v>1697</v>
      </c>
    </row>
    <row r="239" spans="1:1" x14ac:dyDescent="0.2">
      <c r="A239" s="101" t="s">
        <v>1698</v>
      </c>
    </row>
    <row r="240" spans="1:1" x14ac:dyDescent="0.2">
      <c r="A240" s="101" t="s">
        <v>1699</v>
      </c>
    </row>
    <row r="241" spans="1:1" x14ac:dyDescent="0.2">
      <c r="A241" s="101" t="s">
        <v>1700</v>
      </c>
    </row>
    <row r="242" spans="1:1" x14ac:dyDescent="0.2">
      <c r="A242" s="101" t="s">
        <v>1701</v>
      </c>
    </row>
    <row r="243" spans="1:1" x14ac:dyDescent="0.2">
      <c r="A243" s="101" t="s">
        <v>1702</v>
      </c>
    </row>
    <row r="244" spans="1:1" x14ac:dyDescent="0.2">
      <c r="A244" s="101" t="s">
        <v>1703</v>
      </c>
    </row>
    <row r="245" spans="1:1" s="104" customFormat="1" x14ac:dyDescent="0.2">
      <c r="A245" s="103" t="s">
        <v>1704</v>
      </c>
    </row>
    <row r="246" spans="1:1" x14ac:dyDescent="0.2">
      <c r="A246" s="101" t="s">
        <v>1705</v>
      </c>
    </row>
    <row r="247" spans="1:1" x14ac:dyDescent="0.2">
      <c r="A247" s="101" t="s">
        <v>1706</v>
      </c>
    </row>
    <row r="248" spans="1:1" x14ac:dyDescent="0.2">
      <c r="A248" s="101" t="s">
        <v>1707</v>
      </c>
    </row>
    <row r="249" spans="1:1" x14ac:dyDescent="0.2">
      <c r="A249" s="101" t="s">
        <v>1708</v>
      </c>
    </row>
    <row r="250" spans="1:1" x14ac:dyDescent="0.2">
      <c r="A250" s="101" t="s">
        <v>1709</v>
      </c>
    </row>
    <row r="251" spans="1:1" x14ac:dyDescent="0.2">
      <c r="A251" s="101" t="s">
        <v>1710</v>
      </c>
    </row>
    <row r="252" spans="1:1" x14ac:dyDescent="0.2">
      <c r="A252" s="101" t="s">
        <v>1711</v>
      </c>
    </row>
    <row r="253" spans="1:1" x14ac:dyDescent="0.2">
      <c r="A253" s="101" t="s">
        <v>1712</v>
      </c>
    </row>
    <row r="254" spans="1:1" x14ac:dyDescent="0.2">
      <c r="A254" s="101" t="s">
        <v>1713</v>
      </c>
    </row>
    <row r="255" spans="1:1" x14ac:dyDescent="0.2">
      <c r="A255" s="101" t="s">
        <v>1714</v>
      </c>
    </row>
    <row r="256" spans="1:1" s="104" customFormat="1" x14ac:dyDescent="0.2">
      <c r="A256" s="105" t="s">
        <v>1715</v>
      </c>
    </row>
    <row r="257" spans="1:1" s="104" customFormat="1" x14ac:dyDescent="0.2">
      <c r="A257" s="106" t="s">
        <v>1716</v>
      </c>
    </row>
    <row r="258" spans="1:1" x14ac:dyDescent="0.2">
      <c r="A258" s="109" t="s">
        <v>1717</v>
      </c>
    </row>
    <row r="259" spans="1:1" x14ac:dyDescent="0.2">
      <c r="A259" s="101" t="s">
        <v>1718</v>
      </c>
    </row>
    <row r="260" spans="1:1" x14ac:dyDescent="0.2">
      <c r="A260" s="101" t="s">
        <v>1719</v>
      </c>
    </row>
    <row r="261" spans="1:1" x14ac:dyDescent="0.2">
      <c r="A261" s="101" t="s">
        <v>1720</v>
      </c>
    </row>
    <row r="262" spans="1:1" x14ac:dyDescent="0.2">
      <c r="A262" s="101" t="s">
        <v>1721</v>
      </c>
    </row>
    <row r="263" spans="1:1" x14ac:dyDescent="0.2">
      <c r="A263" s="101" t="s">
        <v>1722</v>
      </c>
    </row>
    <row r="264" spans="1:1" x14ac:dyDescent="0.2">
      <c r="A264" s="101" t="s">
        <v>1723</v>
      </c>
    </row>
    <row r="265" spans="1:1" x14ac:dyDescent="0.2">
      <c r="A265" s="101" t="s">
        <v>1724</v>
      </c>
    </row>
    <row r="266" spans="1:1" x14ac:dyDescent="0.2">
      <c r="A266" s="101" t="s">
        <v>1725</v>
      </c>
    </row>
    <row r="267" spans="1:1" x14ac:dyDescent="0.2">
      <c r="A267" s="101" t="s">
        <v>1726</v>
      </c>
    </row>
    <row r="268" spans="1:1" x14ac:dyDescent="0.2">
      <c r="A268" s="101" t="s">
        <v>1727</v>
      </c>
    </row>
    <row r="269" spans="1:1" x14ac:dyDescent="0.2">
      <c r="A269" s="101" t="s">
        <v>1728</v>
      </c>
    </row>
    <row r="270" spans="1:1" x14ac:dyDescent="0.2">
      <c r="A270" s="101" t="s">
        <v>1729</v>
      </c>
    </row>
    <row r="271" spans="1:1" x14ac:dyDescent="0.2">
      <c r="A271" s="101" t="s">
        <v>1730</v>
      </c>
    </row>
    <row r="272" spans="1:1" x14ac:dyDescent="0.2">
      <c r="A272" s="101" t="s">
        <v>1731</v>
      </c>
    </row>
    <row r="273" spans="1:1" x14ac:dyDescent="0.2">
      <c r="A273" s="101" t="s">
        <v>1732</v>
      </c>
    </row>
    <row r="274" spans="1:1" x14ac:dyDescent="0.2">
      <c r="A274" s="101" t="s">
        <v>1733</v>
      </c>
    </row>
    <row r="275" spans="1:1" x14ac:dyDescent="0.2">
      <c r="A275" s="103" t="s">
        <v>1734</v>
      </c>
    </row>
    <row r="276" spans="1:1" x14ac:dyDescent="0.2">
      <c r="A276" s="101" t="s">
        <v>1735</v>
      </c>
    </row>
    <row r="277" spans="1:1" x14ac:dyDescent="0.2">
      <c r="A277" s="101" t="s">
        <v>1736</v>
      </c>
    </row>
    <row r="278" spans="1:1" x14ac:dyDescent="0.2">
      <c r="A278" s="101" t="s">
        <v>1737</v>
      </c>
    </row>
    <row r="279" spans="1:1" x14ac:dyDescent="0.2">
      <c r="A279" s="101" t="s">
        <v>1738</v>
      </c>
    </row>
    <row r="280" spans="1:1" x14ac:dyDescent="0.2">
      <c r="A280" s="101" t="s">
        <v>1739</v>
      </c>
    </row>
    <row r="281" spans="1:1" x14ac:dyDescent="0.2">
      <c r="A281" s="101" t="s">
        <v>1740</v>
      </c>
    </row>
    <row r="282" spans="1:1" x14ac:dyDescent="0.2">
      <c r="A282" s="101" t="s">
        <v>1741</v>
      </c>
    </row>
    <row r="283" spans="1:1" x14ac:dyDescent="0.2">
      <c r="A283" s="101" t="s">
        <v>1742</v>
      </c>
    </row>
    <row r="284" spans="1:1" x14ac:dyDescent="0.2">
      <c r="A284" s="101" t="s">
        <v>1743</v>
      </c>
    </row>
    <row r="285" spans="1:1" x14ac:dyDescent="0.2">
      <c r="A285" s="101" t="s">
        <v>1744</v>
      </c>
    </row>
    <row r="286" spans="1:1" x14ac:dyDescent="0.2">
      <c r="A286" s="101" t="s">
        <v>1745</v>
      </c>
    </row>
    <row r="287" spans="1:1" x14ac:dyDescent="0.2">
      <c r="A287" s="101" t="s">
        <v>1746</v>
      </c>
    </row>
    <row r="288" spans="1:1" x14ac:dyDescent="0.2">
      <c r="A288" s="101" t="s">
        <v>1747</v>
      </c>
    </row>
    <row r="289" spans="1:1" x14ac:dyDescent="0.2">
      <c r="A289" s="101" t="s">
        <v>1748</v>
      </c>
    </row>
    <row r="290" spans="1:1" x14ac:dyDescent="0.2">
      <c r="A290" s="101" t="s">
        <v>1749</v>
      </c>
    </row>
    <row r="291" spans="1:1" x14ac:dyDescent="0.2">
      <c r="A291" s="101" t="s">
        <v>1750</v>
      </c>
    </row>
    <row r="292" spans="1:1" x14ac:dyDescent="0.2">
      <c r="A292" s="101" t="s">
        <v>1751</v>
      </c>
    </row>
    <row r="293" spans="1:1" x14ac:dyDescent="0.2">
      <c r="A293" s="101" t="s">
        <v>1752</v>
      </c>
    </row>
    <row r="294" spans="1:1" x14ac:dyDescent="0.2">
      <c r="A294" s="101" t="s">
        <v>1753</v>
      </c>
    </row>
    <row r="295" spans="1:1" x14ac:dyDescent="0.2">
      <c r="A295" s="101" t="s">
        <v>1754</v>
      </c>
    </row>
    <row r="296" spans="1:1" s="104" customFormat="1" x14ac:dyDescent="0.2">
      <c r="A296" s="103" t="s">
        <v>1755</v>
      </c>
    </row>
    <row r="297" spans="1:1" x14ac:dyDescent="0.2">
      <c r="A297" s="101" t="s">
        <v>1756</v>
      </c>
    </row>
    <row r="298" spans="1:1" x14ac:dyDescent="0.2">
      <c r="A298" s="101" t="s">
        <v>1757</v>
      </c>
    </row>
    <row r="299" spans="1:1" x14ac:dyDescent="0.2">
      <c r="A299" s="101" t="s">
        <v>1758</v>
      </c>
    </row>
    <row r="300" spans="1:1" x14ac:dyDescent="0.2">
      <c r="A300" s="101" t="s">
        <v>1759</v>
      </c>
    </row>
    <row r="301" spans="1:1" x14ac:dyDescent="0.2">
      <c r="A301" s="101" t="s">
        <v>1760</v>
      </c>
    </row>
    <row r="302" spans="1:1" x14ac:dyDescent="0.2">
      <c r="A302" s="101" t="s">
        <v>1761</v>
      </c>
    </row>
    <row r="303" spans="1:1" x14ac:dyDescent="0.2">
      <c r="A303" s="101" t="s">
        <v>1762</v>
      </c>
    </row>
    <row r="304" spans="1:1" x14ac:dyDescent="0.2">
      <c r="A304" s="101" t="s">
        <v>1763</v>
      </c>
    </row>
    <row r="305" spans="1:1" x14ac:dyDescent="0.2">
      <c r="A305" s="101" t="s">
        <v>1764</v>
      </c>
    </row>
    <row r="306" spans="1:1" x14ac:dyDescent="0.2">
      <c r="A306" s="101" t="s">
        <v>1765</v>
      </c>
    </row>
    <row r="307" spans="1:1" x14ac:dyDescent="0.2">
      <c r="A307" s="101" t="s">
        <v>1766</v>
      </c>
    </row>
    <row r="308" spans="1:1" x14ac:dyDescent="0.2">
      <c r="A308" s="101" t="s">
        <v>1767</v>
      </c>
    </row>
    <row r="309" spans="1:1" x14ac:dyDescent="0.2">
      <c r="A309" s="101" t="s">
        <v>1768</v>
      </c>
    </row>
    <row r="310" spans="1:1" s="104" customFormat="1" x14ac:dyDescent="0.2">
      <c r="A310" s="105" t="s">
        <v>1769</v>
      </c>
    </row>
    <row r="311" spans="1:1" x14ac:dyDescent="0.2">
      <c r="A311" s="101" t="s">
        <v>1770</v>
      </c>
    </row>
    <row r="312" spans="1:1" x14ac:dyDescent="0.2">
      <c r="A312" s="101" t="s">
        <v>1771</v>
      </c>
    </row>
    <row r="313" spans="1:1" x14ac:dyDescent="0.2">
      <c r="A313" s="101" t="s">
        <v>1772</v>
      </c>
    </row>
    <row r="314" spans="1:1" x14ac:dyDescent="0.2">
      <c r="A314" s="101" t="s">
        <v>1773</v>
      </c>
    </row>
    <row r="315" spans="1:1" x14ac:dyDescent="0.2">
      <c r="A315" s="101" t="s">
        <v>1774</v>
      </c>
    </row>
    <row r="316" spans="1:1" x14ac:dyDescent="0.2">
      <c r="A316" s="101" t="s">
        <v>1775</v>
      </c>
    </row>
    <row r="317" spans="1:1" x14ac:dyDescent="0.2">
      <c r="A317" s="101" t="s">
        <v>1776</v>
      </c>
    </row>
    <row r="318" spans="1:1" x14ac:dyDescent="0.2">
      <c r="A318" s="105" t="s">
        <v>1777</v>
      </c>
    </row>
    <row r="319" spans="1:1" x14ac:dyDescent="0.2">
      <c r="A319" s="111" t="s">
        <v>1778</v>
      </c>
    </row>
    <row r="320" spans="1:1" x14ac:dyDescent="0.2">
      <c r="A320" s="112" t="s">
        <v>1779</v>
      </c>
    </row>
    <row r="321" spans="1:1" x14ac:dyDescent="0.2">
      <c r="A321" s="101" t="s">
        <v>1780</v>
      </c>
    </row>
    <row r="322" spans="1:1" x14ac:dyDescent="0.2">
      <c r="A322" s="101" t="s">
        <v>1781</v>
      </c>
    </row>
    <row r="323" spans="1:1" x14ac:dyDescent="0.2">
      <c r="A323" s="101" t="s">
        <v>1782</v>
      </c>
    </row>
    <row r="324" spans="1:1" x14ac:dyDescent="0.2">
      <c r="A324" s="101" t="s">
        <v>1783</v>
      </c>
    </row>
    <row r="325" spans="1:1" x14ac:dyDescent="0.2">
      <c r="A325" s="101" t="s">
        <v>1784</v>
      </c>
    </row>
    <row r="326" spans="1:1" x14ac:dyDescent="0.2">
      <c r="A326" s="101" t="s">
        <v>1785</v>
      </c>
    </row>
    <row r="327" spans="1:1" x14ac:dyDescent="0.2">
      <c r="A327" s="101" t="s">
        <v>1786</v>
      </c>
    </row>
    <row r="328" spans="1:1" x14ac:dyDescent="0.2">
      <c r="A328" s="101" t="s">
        <v>1787</v>
      </c>
    </row>
    <row r="329" spans="1:1" x14ac:dyDescent="0.2">
      <c r="A329" s="101" t="s">
        <v>1788</v>
      </c>
    </row>
    <row r="330" spans="1:1" x14ac:dyDescent="0.2">
      <c r="A330" s="101" t="s">
        <v>1789</v>
      </c>
    </row>
    <row r="331" spans="1:1" s="104" customFormat="1" x14ac:dyDescent="0.2">
      <c r="A331" s="105" t="s">
        <v>1790</v>
      </c>
    </row>
    <row r="332" spans="1:1" x14ac:dyDescent="0.2">
      <c r="A332" s="111" t="s">
        <v>1791</v>
      </c>
    </row>
    <row r="333" spans="1:1" x14ac:dyDescent="0.2">
      <c r="A333" s="101" t="s">
        <v>1792</v>
      </c>
    </row>
    <row r="334" spans="1:1" x14ac:dyDescent="0.2">
      <c r="A334" s="101" t="s">
        <v>1793</v>
      </c>
    </row>
    <row r="335" spans="1:1" x14ac:dyDescent="0.2">
      <c r="A335" s="101" t="s">
        <v>1794</v>
      </c>
    </row>
    <row r="336" spans="1:1" x14ac:dyDescent="0.2">
      <c r="A336" s="101" t="s">
        <v>1795</v>
      </c>
    </row>
    <row r="337" spans="1:1" x14ac:dyDescent="0.2">
      <c r="A337" s="101" t="s">
        <v>1796</v>
      </c>
    </row>
    <row r="338" spans="1:1" x14ac:dyDescent="0.2">
      <c r="A338" s="101" t="s">
        <v>1797</v>
      </c>
    </row>
    <row r="339" spans="1:1" x14ac:dyDescent="0.2">
      <c r="A339" s="101" t="s">
        <v>1798</v>
      </c>
    </row>
    <row r="340" spans="1:1" x14ac:dyDescent="0.2">
      <c r="A340" s="101" t="s">
        <v>1799</v>
      </c>
    </row>
    <row r="341" spans="1:1" x14ac:dyDescent="0.2">
      <c r="A341" s="101" t="s">
        <v>1800</v>
      </c>
    </row>
    <row r="342" spans="1:1" x14ac:dyDescent="0.2">
      <c r="A342" s="101" t="s">
        <v>1801</v>
      </c>
    </row>
    <row r="343" spans="1:1" s="104" customFormat="1" x14ac:dyDescent="0.2">
      <c r="A343" s="105" t="s">
        <v>1802</v>
      </c>
    </row>
    <row r="344" spans="1:1" x14ac:dyDescent="0.2">
      <c r="A344" s="111" t="s">
        <v>1803</v>
      </c>
    </row>
    <row r="345" spans="1:1" x14ac:dyDescent="0.2">
      <c r="A345" s="101" t="s">
        <v>1804</v>
      </c>
    </row>
    <row r="346" spans="1:1" x14ac:dyDescent="0.2">
      <c r="A346" s="101" t="s">
        <v>1805</v>
      </c>
    </row>
    <row r="347" spans="1:1" x14ac:dyDescent="0.2">
      <c r="A347" s="101" t="s">
        <v>1806</v>
      </c>
    </row>
    <row r="348" spans="1:1" x14ac:dyDescent="0.2">
      <c r="A348" s="101" t="s">
        <v>1807</v>
      </c>
    </row>
    <row r="349" spans="1:1" x14ac:dyDescent="0.2">
      <c r="A349" s="101" t="s">
        <v>1808</v>
      </c>
    </row>
    <row r="350" spans="1:1" x14ac:dyDescent="0.2">
      <c r="A350" s="101" t="s">
        <v>1809</v>
      </c>
    </row>
    <row r="351" spans="1:1" x14ac:dyDescent="0.2">
      <c r="A351" s="101" t="s">
        <v>1810</v>
      </c>
    </row>
    <row r="352" spans="1:1" x14ac:dyDescent="0.2">
      <c r="A352" s="101" t="s">
        <v>1811</v>
      </c>
    </row>
    <row r="353" spans="1:1" x14ac:dyDescent="0.2">
      <c r="A353" s="101" t="s">
        <v>1812</v>
      </c>
    </row>
    <row r="354" spans="1:1" x14ac:dyDescent="0.2">
      <c r="A354" s="105" t="s">
        <v>1813</v>
      </c>
    </row>
    <row r="355" spans="1:1" x14ac:dyDescent="0.2">
      <c r="A355" s="111" t="s">
        <v>1814</v>
      </c>
    </row>
    <row r="356" spans="1:1" x14ac:dyDescent="0.2">
      <c r="A356" s="101" t="s">
        <v>1815</v>
      </c>
    </row>
    <row r="357" spans="1:1" x14ac:dyDescent="0.2">
      <c r="A357" s="101" t="s">
        <v>1816</v>
      </c>
    </row>
    <row r="358" spans="1:1" x14ac:dyDescent="0.2">
      <c r="A358" s="101" t="s">
        <v>1817</v>
      </c>
    </row>
    <row r="359" spans="1:1" x14ac:dyDescent="0.2">
      <c r="A359" s="101" t="s">
        <v>1818</v>
      </c>
    </row>
    <row r="360" spans="1:1" x14ac:dyDescent="0.2">
      <c r="A360" s="101" t="s">
        <v>1819</v>
      </c>
    </row>
    <row r="361" spans="1:1" x14ac:dyDescent="0.2">
      <c r="A361" s="101" t="s">
        <v>1820</v>
      </c>
    </row>
    <row r="362" spans="1:1" x14ac:dyDescent="0.2">
      <c r="A362" s="101" t="s">
        <v>1821</v>
      </c>
    </row>
    <row r="363" spans="1:1" x14ac:dyDescent="0.2">
      <c r="A363" s="101" t="s">
        <v>1822</v>
      </c>
    </row>
    <row r="364" spans="1:1" x14ac:dyDescent="0.2">
      <c r="A364" s="101" t="s">
        <v>1823</v>
      </c>
    </row>
    <row r="365" spans="1:1" s="104" customFormat="1" x14ac:dyDescent="0.2">
      <c r="A365" s="105" t="s">
        <v>1824</v>
      </c>
    </row>
    <row r="366" spans="1:1" x14ac:dyDescent="0.2">
      <c r="A366" s="111" t="s">
        <v>1825</v>
      </c>
    </row>
    <row r="367" spans="1:1" x14ac:dyDescent="0.2">
      <c r="A367" s="101" t="s">
        <v>1826</v>
      </c>
    </row>
    <row r="368" spans="1:1" x14ac:dyDescent="0.2">
      <c r="A368" s="101" t="s">
        <v>1827</v>
      </c>
    </row>
    <row r="369" spans="1:1" x14ac:dyDescent="0.2">
      <c r="A369" s="101" t="s">
        <v>1828</v>
      </c>
    </row>
    <row r="370" spans="1:1" x14ac:dyDescent="0.2">
      <c r="A370" s="101" t="s">
        <v>1829</v>
      </c>
    </row>
    <row r="371" spans="1:1" x14ac:dyDescent="0.2">
      <c r="A371" s="101" t="s">
        <v>1830</v>
      </c>
    </row>
    <row r="372" spans="1:1" x14ac:dyDescent="0.2">
      <c r="A372" s="101" t="s">
        <v>1831</v>
      </c>
    </row>
    <row r="373" spans="1:1" x14ac:dyDescent="0.2">
      <c r="A373" s="101" t="s">
        <v>1832</v>
      </c>
    </row>
    <row r="374" spans="1:1" x14ac:dyDescent="0.2">
      <c r="A374" s="101" t="s">
        <v>1833</v>
      </c>
    </row>
    <row r="375" spans="1:1" x14ac:dyDescent="0.2">
      <c r="A375" s="101" t="s">
        <v>1834</v>
      </c>
    </row>
    <row r="376" spans="1:1" x14ac:dyDescent="0.2">
      <c r="A376" s="101" t="s">
        <v>1835</v>
      </c>
    </row>
    <row r="377" spans="1:1" x14ac:dyDescent="0.2">
      <c r="A377" s="101" t="s">
        <v>1836</v>
      </c>
    </row>
    <row r="378" spans="1:1" x14ac:dyDescent="0.2">
      <c r="A378" s="101" t="s">
        <v>1837</v>
      </c>
    </row>
    <row r="379" spans="1:1" x14ac:dyDescent="0.2">
      <c r="A379" s="101" t="s">
        <v>1838</v>
      </c>
    </row>
    <row r="380" spans="1:1" x14ac:dyDescent="0.2">
      <c r="A380" s="113" t="s">
        <v>1839</v>
      </c>
    </row>
    <row r="381" spans="1:1" x14ac:dyDescent="0.2">
      <c r="A381" s="101" t="s">
        <v>1840</v>
      </c>
    </row>
    <row r="382" spans="1:1" x14ac:dyDescent="0.2">
      <c r="A382" s="101" t="s">
        <v>1841</v>
      </c>
    </row>
    <row r="383" spans="1:1" s="104" customFormat="1" x14ac:dyDescent="0.2">
      <c r="A383" s="105" t="s">
        <v>1842</v>
      </c>
    </row>
    <row r="384" spans="1:1" x14ac:dyDescent="0.2">
      <c r="A384" s="111" t="s">
        <v>1843</v>
      </c>
    </row>
    <row r="385" spans="1:1" x14ac:dyDescent="0.2">
      <c r="A385" s="101" t="s">
        <v>1844</v>
      </c>
    </row>
    <row r="386" spans="1:1" x14ac:dyDescent="0.2">
      <c r="A386" s="101" t="s">
        <v>1845</v>
      </c>
    </row>
    <row r="387" spans="1:1" x14ac:dyDescent="0.2">
      <c r="A387" s="101" t="s">
        <v>1846</v>
      </c>
    </row>
    <row r="388" spans="1:1" x14ac:dyDescent="0.2">
      <c r="A388" s="101" t="s">
        <v>1847</v>
      </c>
    </row>
    <row r="389" spans="1:1" x14ac:dyDescent="0.2">
      <c r="A389" s="101" t="s">
        <v>1848</v>
      </c>
    </row>
    <row r="390" spans="1:1" x14ac:dyDescent="0.2">
      <c r="A390" s="101" t="s">
        <v>1849</v>
      </c>
    </row>
    <row r="391" spans="1:1" x14ac:dyDescent="0.2">
      <c r="A391" s="101" t="s">
        <v>1850</v>
      </c>
    </row>
    <row r="392" spans="1:1" x14ac:dyDescent="0.2">
      <c r="A392" s="101" t="s">
        <v>1851</v>
      </c>
    </row>
    <row r="393" spans="1:1" x14ac:dyDescent="0.2">
      <c r="A393" s="101" t="s">
        <v>1852</v>
      </c>
    </row>
    <row r="394" spans="1:1" x14ac:dyDescent="0.2">
      <c r="A394" s="101" t="s">
        <v>1853</v>
      </c>
    </row>
    <row r="395" spans="1:1" x14ac:dyDescent="0.2">
      <c r="A395" s="101" t="s">
        <v>1854</v>
      </c>
    </row>
    <row r="396" spans="1:1" x14ac:dyDescent="0.2">
      <c r="A396" s="101" t="s">
        <v>1855</v>
      </c>
    </row>
    <row r="397" spans="1:1" x14ac:dyDescent="0.2">
      <c r="A397" s="101" t="s">
        <v>1856</v>
      </c>
    </row>
    <row r="398" spans="1:1" x14ac:dyDescent="0.2">
      <c r="A398" s="101" t="s">
        <v>1857</v>
      </c>
    </row>
    <row r="399" spans="1:1" s="104" customFormat="1" x14ac:dyDescent="0.2">
      <c r="A399" s="105" t="s">
        <v>1858</v>
      </c>
    </row>
    <row r="400" spans="1:1" x14ac:dyDescent="0.2">
      <c r="A400" s="111" t="s">
        <v>1859</v>
      </c>
    </row>
    <row r="401" spans="1:1" x14ac:dyDescent="0.2">
      <c r="A401" s="101" t="s">
        <v>1860</v>
      </c>
    </row>
    <row r="402" spans="1:1" x14ac:dyDescent="0.2">
      <c r="A402" s="101" t="s">
        <v>1861</v>
      </c>
    </row>
    <row r="403" spans="1:1" x14ac:dyDescent="0.2">
      <c r="A403" s="101" t="s">
        <v>1862</v>
      </c>
    </row>
    <row r="404" spans="1:1" x14ac:dyDescent="0.2">
      <c r="A404" s="101" t="s">
        <v>1863</v>
      </c>
    </row>
    <row r="405" spans="1:1" x14ac:dyDescent="0.2">
      <c r="A405" s="101" t="s">
        <v>1864</v>
      </c>
    </row>
    <row r="406" spans="1:1" x14ac:dyDescent="0.2">
      <c r="A406" s="101" t="s">
        <v>1865</v>
      </c>
    </row>
    <row r="407" spans="1:1" x14ac:dyDescent="0.2">
      <c r="A407" s="101" t="s">
        <v>1866</v>
      </c>
    </row>
    <row r="408" spans="1:1" x14ac:dyDescent="0.2">
      <c r="A408" s="101" t="s">
        <v>1867</v>
      </c>
    </row>
    <row r="409" spans="1:1" x14ac:dyDescent="0.2">
      <c r="A409" s="101" t="s">
        <v>1868</v>
      </c>
    </row>
    <row r="410" spans="1:1" s="104" customFormat="1" x14ac:dyDescent="0.2">
      <c r="A410" s="105" t="s">
        <v>1869</v>
      </c>
    </row>
    <row r="411" spans="1:1" x14ac:dyDescent="0.2">
      <c r="A411" s="111" t="s">
        <v>1870</v>
      </c>
    </row>
    <row r="412" spans="1:1" x14ac:dyDescent="0.2">
      <c r="A412" s="101" t="s">
        <v>1871</v>
      </c>
    </row>
    <row r="413" spans="1:1" x14ac:dyDescent="0.2">
      <c r="A413" s="101" t="s">
        <v>1872</v>
      </c>
    </row>
    <row r="414" spans="1:1" x14ac:dyDescent="0.2">
      <c r="A414" s="101" t="s">
        <v>1873</v>
      </c>
    </row>
    <row r="415" spans="1:1" x14ac:dyDescent="0.2">
      <c r="A415" s="101" t="s">
        <v>1874</v>
      </c>
    </row>
    <row r="416" spans="1:1" x14ac:dyDescent="0.2">
      <c r="A416" s="101" t="s">
        <v>1875</v>
      </c>
    </row>
    <row r="417" spans="1:1" x14ac:dyDescent="0.2">
      <c r="A417" s="101" t="s">
        <v>1876</v>
      </c>
    </row>
    <row r="418" spans="1:1" x14ac:dyDescent="0.2">
      <c r="A418" s="101" t="s">
        <v>1877</v>
      </c>
    </row>
    <row r="419" spans="1:1" x14ac:dyDescent="0.2">
      <c r="A419" s="101" t="s">
        <v>1878</v>
      </c>
    </row>
    <row r="420" spans="1:1" x14ac:dyDescent="0.2">
      <c r="A420" s="101" t="s">
        <v>1879</v>
      </c>
    </row>
    <row r="421" spans="1:1" x14ac:dyDescent="0.2">
      <c r="A421" s="101" t="s">
        <v>1880</v>
      </c>
    </row>
    <row r="422" spans="1:1" x14ac:dyDescent="0.2">
      <c r="A422" s="101" t="s">
        <v>1881</v>
      </c>
    </row>
    <row r="423" spans="1:1" x14ac:dyDescent="0.2">
      <c r="A423" s="101" t="s">
        <v>1882</v>
      </c>
    </row>
    <row r="424" spans="1:1" x14ac:dyDescent="0.2">
      <c r="A424" s="101" t="s">
        <v>1883</v>
      </c>
    </row>
    <row r="425" spans="1:1" x14ac:dyDescent="0.2">
      <c r="A425" s="101" t="s">
        <v>1884</v>
      </c>
    </row>
    <row r="426" spans="1:1" x14ac:dyDescent="0.2">
      <c r="A426" s="101" t="s">
        <v>1885</v>
      </c>
    </row>
    <row r="427" spans="1:1" s="104" customFormat="1" x14ac:dyDescent="0.2">
      <c r="A427" s="105" t="s">
        <v>1886</v>
      </c>
    </row>
    <row r="428" spans="1:1" x14ac:dyDescent="0.2">
      <c r="A428" s="111" t="s">
        <v>1887</v>
      </c>
    </row>
    <row r="429" spans="1:1" x14ac:dyDescent="0.2">
      <c r="A429" s="101" t="s">
        <v>1888</v>
      </c>
    </row>
    <row r="430" spans="1:1" x14ac:dyDescent="0.2">
      <c r="A430" s="114" t="s">
        <v>1889</v>
      </c>
    </row>
    <row r="431" spans="1:1" x14ac:dyDescent="0.2">
      <c r="A431" s="101" t="s">
        <v>1890</v>
      </c>
    </row>
    <row r="432" spans="1:1" x14ac:dyDescent="0.2">
      <c r="A432" s="101" t="s">
        <v>1891</v>
      </c>
    </row>
    <row r="433" spans="1:1" x14ac:dyDescent="0.2">
      <c r="A433" s="101" t="s">
        <v>1892</v>
      </c>
    </row>
    <row r="434" spans="1:1" x14ac:dyDescent="0.2">
      <c r="A434" s="101" t="s">
        <v>1893</v>
      </c>
    </row>
    <row r="435" spans="1:1" x14ac:dyDescent="0.2">
      <c r="A435" s="101" t="s">
        <v>1894</v>
      </c>
    </row>
    <row r="436" spans="1:1" x14ac:dyDescent="0.2">
      <c r="A436" s="101" t="s">
        <v>1895</v>
      </c>
    </row>
    <row r="437" spans="1:1" x14ac:dyDescent="0.2">
      <c r="A437" s="114" t="s">
        <v>1896</v>
      </c>
    </row>
    <row r="438" spans="1:1" x14ac:dyDescent="0.2">
      <c r="A438" s="101" t="s">
        <v>1897</v>
      </c>
    </row>
    <row r="439" spans="1:1" s="104" customFormat="1" x14ac:dyDescent="0.2">
      <c r="A439" s="105" t="s">
        <v>1898</v>
      </c>
    </row>
    <row r="440" spans="1:1" s="104" customFormat="1" x14ac:dyDescent="0.2">
      <c r="A440" s="106" t="s">
        <v>1899</v>
      </c>
    </row>
    <row r="441" spans="1:1" x14ac:dyDescent="0.2">
      <c r="A441" s="109" t="s">
        <v>1900</v>
      </c>
    </row>
    <row r="442" spans="1:1" x14ac:dyDescent="0.2">
      <c r="A442" s="101" t="s">
        <v>1901</v>
      </c>
    </row>
    <row r="443" spans="1:1" x14ac:dyDescent="0.2">
      <c r="A443" s="101" t="s">
        <v>1902</v>
      </c>
    </row>
    <row r="444" spans="1:1" x14ac:dyDescent="0.2">
      <c r="A444" s="101" t="s">
        <v>1903</v>
      </c>
    </row>
    <row r="445" spans="1:1" x14ac:dyDescent="0.2">
      <c r="A445" s="101" t="s">
        <v>1904</v>
      </c>
    </row>
    <row r="446" spans="1:1" s="104" customFormat="1" x14ac:dyDescent="0.2">
      <c r="A446" s="103" t="s">
        <v>1905</v>
      </c>
    </row>
    <row r="447" spans="1:1" x14ac:dyDescent="0.2">
      <c r="A447" s="101" t="s">
        <v>1906</v>
      </c>
    </row>
    <row r="448" spans="1:1" x14ac:dyDescent="0.2">
      <c r="A448" s="101" t="s">
        <v>1907</v>
      </c>
    </row>
    <row r="449" spans="1:1" x14ac:dyDescent="0.2">
      <c r="A449" s="101" t="s">
        <v>1908</v>
      </c>
    </row>
    <row r="450" spans="1:1" s="104" customFormat="1" x14ac:dyDescent="0.2">
      <c r="A450" s="103" t="s">
        <v>1909</v>
      </c>
    </row>
    <row r="451" spans="1:1" x14ac:dyDescent="0.2">
      <c r="A451" s="101" t="s">
        <v>1910</v>
      </c>
    </row>
    <row r="452" spans="1:1" x14ac:dyDescent="0.2">
      <c r="A452" s="101" t="s">
        <v>1911</v>
      </c>
    </row>
    <row r="453" spans="1:1" s="104" customFormat="1" x14ac:dyDescent="0.2">
      <c r="A453" s="103" t="s">
        <v>1912</v>
      </c>
    </row>
    <row r="454" spans="1:1" x14ac:dyDescent="0.2">
      <c r="A454" s="101" t="s">
        <v>1913</v>
      </c>
    </row>
    <row r="455" spans="1:1" x14ac:dyDescent="0.2">
      <c r="A455" s="101" t="s">
        <v>1914</v>
      </c>
    </row>
    <row r="456" spans="1:1" x14ac:dyDescent="0.2">
      <c r="A456" s="101" t="s">
        <v>1915</v>
      </c>
    </row>
    <row r="457" spans="1:1" s="104" customFormat="1" x14ac:dyDescent="0.2">
      <c r="A457" s="103" t="s">
        <v>1916</v>
      </c>
    </row>
    <row r="458" spans="1:1" x14ac:dyDescent="0.2">
      <c r="A458" s="101" t="s">
        <v>1917</v>
      </c>
    </row>
    <row r="459" spans="1:1" x14ac:dyDescent="0.2">
      <c r="A459" s="101" t="s">
        <v>1918</v>
      </c>
    </row>
    <row r="460" spans="1:1" x14ac:dyDescent="0.2">
      <c r="A460" s="103" t="s">
        <v>1919</v>
      </c>
    </row>
    <row r="461" spans="1:1" x14ac:dyDescent="0.2">
      <c r="A461" s="101" t="s">
        <v>1920</v>
      </c>
    </row>
    <row r="462" spans="1:1" x14ac:dyDescent="0.2">
      <c r="A462" s="101" t="s">
        <v>1921</v>
      </c>
    </row>
    <row r="463" spans="1:1" x14ac:dyDescent="0.2">
      <c r="A463" s="101" t="s">
        <v>1922</v>
      </c>
    </row>
    <row r="464" spans="1:1" s="104" customFormat="1" x14ac:dyDescent="0.2">
      <c r="A464" s="103" t="s">
        <v>1923</v>
      </c>
    </row>
    <row r="465" spans="1:1" x14ac:dyDescent="0.2">
      <c r="A465" s="101" t="s">
        <v>1924</v>
      </c>
    </row>
    <row r="466" spans="1:1" x14ac:dyDescent="0.2">
      <c r="A466" s="101" t="s">
        <v>1925</v>
      </c>
    </row>
    <row r="467" spans="1:1" s="104" customFormat="1" x14ac:dyDescent="0.2">
      <c r="A467" s="103" t="s">
        <v>1926</v>
      </c>
    </row>
    <row r="468" spans="1:1" x14ac:dyDescent="0.2">
      <c r="A468" s="101" t="s">
        <v>1927</v>
      </c>
    </row>
    <row r="469" spans="1:1" x14ac:dyDescent="0.2">
      <c r="A469" s="101" t="s">
        <v>1928</v>
      </c>
    </row>
    <row r="470" spans="1:1" x14ac:dyDescent="0.2">
      <c r="A470" s="101" t="s">
        <v>1929</v>
      </c>
    </row>
    <row r="471" spans="1:1" s="104" customFormat="1" x14ac:dyDescent="0.2">
      <c r="A471" s="103" t="s">
        <v>1930</v>
      </c>
    </row>
    <row r="472" spans="1:1" x14ac:dyDescent="0.2">
      <c r="A472" s="101" t="s">
        <v>1931</v>
      </c>
    </row>
    <row r="473" spans="1:1" x14ac:dyDescent="0.2">
      <c r="A473" s="101" t="s">
        <v>1932</v>
      </c>
    </row>
    <row r="474" spans="1:1" s="104" customFormat="1" x14ac:dyDescent="0.2">
      <c r="A474" s="103" t="s">
        <v>1933</v>
      </c>
    </row>
    <row r="475" spans="1:1" x14ac:dyDescent="0.2">
      <c r="A475" s="101" t="s">
        <v>1934</v>
      </c>
    </row>
    <row r="476" spans="1:1" x14ac:dyDescent="0.2">
      <c r="A476" s="101" t="s">
        <v>1935</v>
      </c>
    </row>
    <row r="477" spans="1:1" x14ac:dyDescent="0.2">
      <c r="A477" s="101" t="s">
        <v>1936</v>
      </c>
    </row>
    <row r="478" spans="1:1" x14ac:dyDescent="0.2">
      <c r="A478" s="101" t="s">
        <v>1937</v>
      </c>
    </row>
    <row r="479" spans="1:1" s="104" customFormat="1" x14ac:dyDescent="0.2">
      <c r="A479" s="103" t="s">
        <v>1938</v>
      </c>
    </row>
    <row r="480" spans="1:1" x14ac:dyDescent="0.2">
      <c r="A480" s="101" t="s">
        <v>1939</v>
      </c>
    </row>
    <row r="481" spans="1:1" x14ac:dyDescent="0.2">
      <c r="A481" s="101" t="s">
        <v>1940</v>
      </c>
    </row>
    <row r="482" spans="1:1" x14ac:dyDescent="0.2">
      <c r="A482" s="101" t="s">
        <v>1941</v>
      </c>
    </row>
    <row r="483" spans="1:1" s="104" customFormat="1" x14ac:dyDescent="0.2">
      <c r="A483" s="103" t="s">
        <v>1942</v>
      </c>
    </row>
    <row r="484" spans="1:1" x14ac:dyDescent="0.2">
      <c r="A484" s="101" t="s">
        <v>1943</v>
      </c>
    </row>
    <row r="485" spans="1:1" x14ac:dyDescent="0.2">
      <c r="A485" s="101" t="s">
        <v>1944</v>
      </c>
    </row>
    <row r="486" spans="1:1" x14ac:dyDescent="0.2">
      <c r="A486" s="103" t="s">
        <v>1945</v>
      </c>
    </row>
    <row r="487" spans="1:1" x14ac:dyDescent="0.2">
      <c r="A487" s="103" t="s">
        <v>1946</v>
      </c>
    </row>
    <row r="488" spans="1:1" x14ac:dyDescent="0.2">
      <c r="A488" s="103" t="s">
        <v>1947</v>
      </c>
    </row>
    <row r="489" spans="1:1" x14ac:dyDescent="0.2">
      <c r="A489" s="103" t="s">
        <v>1948</v>
      </c>
    </row>
    <row r="490" spans="1:1" s="104" customFormat="1" x14ac:dyDescent="0.2">
      <c r="A490" s="103" t="s">
        <v>1949</v>
      </c>
    </row>
    <row r="491" spans="1:1" x14ac:dyDescent="0.2">
      <c r="A491" s="101" t="s">
        <v>1950</v>
      </c>
    </row>
    <row r="492" spans="1:1" x14ac:dyDescent="0.2">
      <c r="A492" s="101" t="s">
        <v>1951</v>
      </c>
    </row>
    <row r="493" spans="1:1" x14ac:dyDescent="0.2">
      <c r="A493" s="101" t="s">
        <v>1952</v>
      </c>
    </row>
    <row r="494" spans="1:1" x14ac:dyDescent="0.2">
      <c r="A494" s="101" t="s">
        <v>1953</v>
      </c>
    </row>
    <row r="495" spans="1:1" s="104" customFormat="1" x14ac:dyDescent="0.2">
      <c r="A495" s="103" t="s">
        <v>1954</v>
      </c>
    </row>
    <row r="496" spans="1:1" x14ac:dyDescent="0.2">
      <c r="A496" s="101" t="s">
        <v>1955</v>
      </c>
    </row>
    <row r="497" spans="1:1" x14ac:dyDescent="0.2">
      <c r="A497" s="101" t="s">
        <v>1956</v>
      </c>
    </row>
    <row r="498" spans="1:1" x14ac:dyDescent="0.2">
      <c r="A498" s="101" t="s">
        <v>1957</v>
      </c>
    </row>
    <row r="499" spans="1:1" s="104" customFormat="1" x14ac:dyDescent="0.2">
      <c r="A499" s="103" t="s">
        <v>1958</v>
      </c>
    </row>
    <row r="500" spans="1:1" x14ac:dyDescent="0.2">
      <c r="A500" s="101" t="s">
        <v>1959</v>
      </c>
    </row>
    <row r="501" spans="1:1" x14ac:dyDescent="0.2">
      <c r="A501" s="101" t="s">
        <v>1960</v>
      </c>
    </row>
    <row r="502" spans="1:1" s="104" customFormat="1" x14ac:dyDescent="0.2">
      <c r="A502" s="103" t="s">
        <v>1961</v>
      </c>
    </row>
    <row r="503" spans="1:1" x14ac:dyDescent="0.2">
      <c r="A503" s="101" t="s">
        <v>1962</v>
      </c>
    </row>
    <row r="504" spans="1:1" x14ac:dyDescent="0.2">
      <c r="A504" s="101" t="s">
        <v>1963</v>
      </c>
    </row>
    <row r="505" spans="1:1" x14ac:dyDescent="0.2">
      <c r="A505" s="101" t="s">
        <v>1964</v>
      </c>
    </row>
    <row r="506" spans="1:1" s="104" customFormat="1" x14ac:dyDescent="0.2">
      <c r="A506" s="101" t="s">
        <v>1965</v>
      </c>
    </row>
    <row r="507" spans="1:1" x14ac:dyDescent="0.2">
      <c r="A507" s="101" t="s">
        <v>1966</v>
      </c>
    </row>
    <row r="508" spans="1:1" x14ac:dyDescent="0.2">
      <c r="A508" s="101" t="s">
        <v>1967</v>
      </c>
    </row>
    <row r="509" spans="1:1" s="104" customFormat="1" x14ac:dyDescent="0.2">
      <c r="A509" s="105" t="s">
        <v>1968</v>
      </c>
    </row>
    <row r="510" spans="1:1" x14ac:dyDescent="0.2">
      <c r="A510" s="111" t="s">
        <v>1969</v>
      </c>
    </row>
    <row r="511" spans="1:1" x14ac:dyDescent="0.2">
      <c r="A511" s="101" t="s">
        <v>1970</v>
      </c>
    </row>
    <row r="512" spans="1:1" x14ac:dyDescent="0.2">
      <c r="A512" s="101" t="s">
        <v>1971</v>
      </c>
    </row>
    <row r="513" spans="1:1" x14ac:dyDescent="0.2">
      <c r="A513" s="101" t="s">
        <v>1972</v>
      </c>
    </row>
    <row r="514" spans="1:1" x14ac:dyDescent="0.2">
      <c r="A514" s="101" t="s">
        <v>1973</v>
      </c>
    </row>
    <row r="515" spans="1:1" x14ac:dyDescent="0.2">
      <c r="A515" s="101" t="s">
        <v>1974</v>
      </c>
    </row>
    <row r="516" spans="1:1" x14ac:dyDescent="0.2">
      <c r="A516" s="101" t="s">
        <v>1975</v>
      </c>
    </row>
    <row r="517" spans="1:1" s="104" customFormat="1" x14ac:dyDescent="0.2">
      <c r="A517" s="105" t="s">
        <v>1976</v>
      </c>
    </row>
    <row r="518" spans="1:1" x14ac:dyDescent="0.2">
      <c r="A518" s="111" t="s">
        <v>1977</v>
      </c>
    </row>
    <row r="519" spans="1:1" x14ac:dyDescent="0.2">
      <c r="A519" s="101" t="s">
        <v>1978</v>
      </c>
    </row>
    <row r="520" spans="1:1" x14ac:dyDescent="0.2">
      <c r="A520" s="101" t="s">
        <v>1979</v>
      </c>
    </row>
    <row r="521" spans="1:1" x14ac:dyDescent="0.2">
      <c r="A521" s="101" t="s">
        <v>1980</v>
      </c>
    </row>
    <row r="522" spans="1:1" x14ac:dyDescent="0.2">
      <c r="A522" s="101" t="s">
        <v>1981</v>
      </c>
    </row>
    <row r="523" spans="1:1" s="104" customFormat="1" x14ac:dyDescent="0.2">
      <c r="A523" s="105" t="s">
        <v>1982</v>
      </c>
    </row>
    <row r="524" spans="1:1" x14ac:dyDescent="0.2">
      <c r="A524" s="111" t="s">
        <v>1983</v>
      </c>
    </row>
    <row r="525" spans="1:1" x14ac:dyDescent="0.2">
      <c r="A525" s="101" t="s">
        <v>1984</v>
      </c>
    </row>
    <row r="526" spans="1:1" x14ac:dyDescent="0.2">
      <c r="A526" s="101" t="s">
        <v>1985</v>
      </c>
    </row>
    <row r="527" spans="1:1" s="104" customFormat="1" x14ac:dyDescent="0.2">
      <c r="A527" s="103" t="s">
        <v>1986</v>
      </c>
    </row>
    <row r="528" spans="1:1" x14ac:dyDescent="0.2">
      <c r="A528" s="109" t="s">
        <v>1987</v>
      </c>
    </row>
    <row r="529" spans="1:1" x14ac:dyDescent="0.2">
      <c r="A529" s="101" t="s">
        <v>1988</v>
      </c>
    </row>
    <row r="530" spans="1:1" s="104" customFormat="1" x14ac:dyDescent="0.2">
      <c r="A530" s="103" t="s">
        <v>1989</v>
      </c>
    </row>
    <row r="531" spans="1:1" x14ac:dyDescent="0.2">
      <c r="A531" s="109" t="s">
        <v>1990</v>
      </c>
    </row>
    <row r="532" spans="1:1" x14ac:dyDescent="0.2">
      <c r="A532" s="101" t="s">
        <v>1991</v>
      </c>
    </row>
    <row r="533" spans="1:1" x14ac:dyDescent="0.2">
      <c r="A533" s="101" t="s">
        <v>1992</v>
      </c>
    </row>
    <row r="534" spans="1:1" x14ac:dyDescent="0.2">
      <c r="A534" s="101" t="s">
        <v>1993</v>
      </c>
    </row>
    <row r="535" spans="1:1" x14ac:dyDescent="0.2">
      <c r="A535" s="101" t="s">
        <v>1994</v>
      </c>
    </row>
    <row r="536" spans="1:1" x14ac:dyDescent="0.2">
      <c r="A536" s="101" t="s">
        <v>1995</v>
      </c>
    </row>
    <row r="537" spans="1:1" x14ac:dyDescent="0.2">
      <c r="A537" s="101" t="s">
        <v>1996</v>
      </c>
    </row>
    <row r="538" spans="1:1" x14ac:dyDescent="0.2">
      <c r="A538" s="101" t="s">
        <v>1997</v>
      </c>
    </row>
    <row r="539" spans="1:1" x14ac:dyDescent="0.2">
      <c r="A539" s="101" t="s">
        <v>1998</v>
      </c>
    </row>
    <row r="540" spans="1:1" x14ac:dyDescent="0.2">
      <c r="A540" s="101" t="s">
        <v>1999</v>
      </c>
    </row>
    <row r="541" spans="1:1" x14ac:dyDescent="0.2">
      <c r="A541" s="101" t="s">
        <v>2000</v>
      </c>
    </row>
    <row r="542" spans="1:1" x14ac:dyDescent="0.2">
      <c r="A542" s="101" t="s">
        <v>2001</v>
      </c>
    </row>
    <row r="543" spans="1:1" x14ac:dyDescent="0.2">
      <c r="A543" s="101" t="s">
        <v>2002</v>
      </c>
    </row>
    <row r="544" spans="1:1" s="104" customFormat="1" x14ac:dyDescent="0.2">
      <c r="A544" s="105" t="s">
        <v>2003</v>
      </c>
    </row>
    <row r="545" spans="1:1" x14ac:dyDescent="0.2">
      <c r="A545" s="111" t="s">
        <v>2004</v>
      </c>
    </row>
    <row r="546" spans="1:1" x14ac:dyDescent="0.2">
      <c r="A546" s="101" t="s">
        <v>2005</v>
      </c>
    </row>
    <row r="547" spans="1:1" x14ac:dyDescent="0.2">
      <c r="A547" s="101" t="s">
        <v>2006</v>
      </c>
    </row>
    <row r="548" spans="1:1" s="104" customFormat="1" x14ac:dyDescent="0.2">
      <c r="A548" s="103" t="s">
        <v>2007</v>
      </c>
    </row>
    <row r="549" spans="1:1" x14ac:dyDescent="0.2">
      <c r="A549" s="109" t="s">
        <v>2008</v>
      </c>
    </row>
    <row r="550" spans="1:1" x14ac:dyDescent="0.2">
      <c r="A550" s="101" t="s">
        <v>2009</v>
      </c>
    </row>
    <row r="551" spans="1:1" x14ac:dyDescent="0.2">
      <c r="A551" s="101" t="s">
        <v>2010</v>
      </c>
    </row>
    <row r="552" spans="1:1" x14ac:dyDescent="0.2">
      <c r="A552" s="101" t="s">
        <v>2011</v>
      </c>
    </row>
    <row r="553" spans="1:1" x14ac:dyDescent="0.2">
      <c r="A553" s="101" t="s">
        <v>2012</v>
      </c>
    </row>
    <row r="554" spans="1:1" x14ac:dyDescent="0.2">
      <c r="A554" s="101" t="s">
        <v>2013</v>
      </c>
    </row>
    <row r="555" spans="1:1" x14ac:dyDescent="0.2">
      <c r="A555" s="101" t="s">
        <v>2014</v>
      </c>
    </row>
    <row r="556" spans="1:1" x14ac:dyDescent="0.2">
      <c r="A556" s="101" t="s">
        <v>2015</v>
      </c>
    </row>
    <row r="557" spans="1:1" x14ac:dyDescent="0.2">
      <c r="A557" s="101" t="s">
        <v>2016</v>
      </c>
    </row>
    <row r="558" spans="1:1" x14ac:dyDescent="0.2">
      <c r="A558" s="101" t="s">
        <v>2017</v>
      </c>
    </row>
    <row r="559" spans="1:1" x14ac:dyDescent="0.2">
      <c r="A559" s="101" t="s">
        <v>2018</v>
      </c>
    </row>
    <row r="560" spans="1:1" s="104" customFormat="1" x14ac:dyDescent="0.2">
      <c r="A560" s="105" t="s">
        <v>2019</v>
      </c>
    </row>
    <row r="561" spans="1:1" x14ac:dyDescent="0.2">
      <c r="A561" s="111" t="s">
        <v>2020</v>
      </c>
    </row>
    <row r="562" spans="1:1" x14ac:dyDescent="0.2">
      <c r="A562" s="101" t="s">
        <v>2021</v>
      </c>
    </row>
    <row r="563" spans="1:1" ht="12" thickBot="1" x14ac:dyDescent="0.25">
      <c r="A563" s="115" t="s">
        <v>2022</v>
      </c>
    </row>
  </sheetData>
  <pageMargins left="0.75" right="0.75" top="1" bottom="1" header="0" footer="0"/>
  <pageSetup paperSize="9" scale="1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633D2-7627-40EA-B953-BDE918ABA28E}">
  <dimension ref="A1:L52"/>
  <sheetViews>
    <sheetView showGridLines="0" topLeftCell="A61" workbookViewId="0">
      <selection activeCell="E71" sqref="E71"/>
    </sheetView>
  </sheetViews>
  <sheetFormatPr baseColWidth="10" defaultRowHeight="15" x14ac:dyDescent="0.25"/>
  <cols>
    <col min="3" max="3" width="14.28515625" customWidth="1"/>
    <col min="4" max="4" width="16.85546875" customWidth="1"/>
    <col min="5" max="5" width="18.28515625" customWidth="1"/>
    <col min="6" max="6" width="11.7109375" bestFit="1" customWidth="1"/>
    <col min="8" max="8" width="12.42578125" customWidth="1"/>
    <col min="9" max="9" width="16.7109375" style="83" customWidth="1"/>
    <col min="10" max="10" width="28.42578125" customWidth="1"/>
  </cols>
  <sheetData>
    <row r="1" spans="1:12" ht="15.75" x14ac:dyDescent="0.25">
      <c r="A1" s="1664" t="s">
        <v>2381</v>
      </c>
      <c r="B1" s="1664"/>
      <c r="C1" s="1664"/>
      <c r="D1" s="1664"/>
      <c r="E1" s="1664"/>
      <c r="F1" s="1664"/>
      <c r="G1" s="1664"/>
      <c r="H1" s="1664"/>
      <c r="I1" s="1664"/>
      <c r="J1" s="1664"/>
    </row>
    <row r="2" spans="1:12" ht="15.75" x14ac:dyDescent="0.25">
      <c r="A2" s="1664" t="s">
        <v>2382</v>
      </c>
      <c r="B2" s="1664"/>
      <c r="C2" s="1664"/>
      <c r="D2" s="1664"/>
      <c r="E2" s="1664"/>
      <c r="F2" s="1664"/>
      <c r="G2" s="1664"/>
      <c r="H2" s="1664"/>
      <c r="I2" s="1664"/>
      <c r="J2" s="1664"/>
    </row>
    <row r="3" spans="1:12" ht="12.75" customHeight="1" x14ac:dyDescent="0.3">
      <c r="A3" s="837"/>
      <c r="B3" s="685"/>
      <c r="C3" s="685"/>
      <c r="D3" s="685"/>
    </row>
    <row r="4" spans="1:12" ht="9" customHeight="1" x14ac:dyDescent="0.25"/>
    <row r="5" spans="1:12" x14ac:dyDescent="0.25">
      <c r="A5" t="s">
        <v>2315</v>
      </c>
    </row>
    <row r="6" spans="1:12" s="695" customFormat="1" x14ac:dyDescent="0.25">
      <c r="A6" s="1665" t="s">
        <v>2309</v>
      </c>
      <c r="B6" s="1665"/>
      <c r="C6" s="1665"/>
      <c r="D6" s="1665"/>
      <c r="E6" s="1665"/>
      <c r="F6" s="1665"/>
      <c r="G6" s="1665"/>
      <c r="H6" s="1665"/>
      <c r="I6" s="1665"/>
      <c r="J6" s="1665"/>
      <c r="K6"/>
      <c r="L6"/>
    </row>
    <row r="7" spans="1:12" s="695" customFormat="1" x14ac:dyDescent="0.25">
      <c r="A7" s="1665"/>
      <c r="B7" s="1665"/>
      <c r="C7" s="1665"/>
      <c r="D7" s="1665"/>
      <c r="E7" s="1665"/>
      <c r="F7" s="1665"/>
      <c r="G7" s="1665"/>
      <c r="H7" s="1665"/>
      <c r="I7" s="1665"/>
      <c r="J7" s="1665"/>
      <c r="K7"/>
      <c r="L7"/>
    </row>
    <row r="8" spans="1:12" s="695" customFormat="1" ht="15" customHeight="1" x14ac:dyDescent="0.25">
      <c r="A8" s="1666" t="s">
        <v>2341</v>
      </c>
      <c r="B8" s="1666"/>
      <c r="C8" s="1666"/>
      <c r="D8" s="1666"/>
      <c r="E8" s="1666"/>
      <c r="F8" s="1666"/>
      <c r="G8" s="1666"/>
      <c r="H8" s="1666"/>
      <c r="I8" s="1666"/>
      <c r="J8" s="1666"/>
      <c r="K8" s="1666"/>
      <c r="L8" s="1666"/>
    </row>
    <row r="9" spans="1:12" s="695" customFormat="1" x14ac:dyDescent="0.25">
      <c r="A9" s="1666"/>
      <c r="B9" s="1666"/>
      <c r="C9" s="1666"/>
      <c r="D9" s="1666"/>
      <c r="E9" s="1666"/>
      <c r="F9" s="1666"/>
      <c r="G9" s="1666"/>
      <c r="H9" s="1666"/>
      <c r="I9" s="1666"/>
      <c r="J9" s="1666"/>
      <c r="K9" s="1666"/>
      <c r="L9" s="1666"/>
    </row>
    <row r="10" spans="1:12" s="695" customFormat="1" x14ac:dyDescent="0.25">
      <c r="A10" s="1666"/>
      <c r="B10" s="1666"/>
      <c r="C10" s="1666"/>
      <c r="D10" s="1666"/>
      <c r="E10" s="1666"/>
      <c r="F10" s="1666"/>
      <c r="G10" s="1666"/>
      <c r="H10" s="1666"/>
      <c r="I10" s="1666"/>
      <c r="J10" s="1666"/>
      <c r="K10" s="1666"/>
      <c r="L10" s="1666"/>
    </row>
    <row r="11" spans="1:12" s="695" customFormat="1" ht="23.25" customHeight="1" x14ac:dyDescent="0.25">
      <c r="A11" s="1666"/>
      <c r="B11" s="1666"/>
      <c r="C11" s="1666"/>
      <c r="D11" s="1666"/>
      <c r="E11" s="1666"/>
      <c r="F11" s="1666"/>
      <c r="G11" s="1666"/>
      <c r="H11" s="1666"/>
      <c r="I11" s="1666"/>
      <c r="J11" s="1666"/>
      <c r="K11" s="1666"/>
      <c r="L11" s="1666"/>
    </row>
    <row r="12" spans="1:12" s="695" customFormat="1" ht="30" customHeight="1" x14ac:dyDescent="0.25">
      <c r="A12" s="1666" t="s">
        <v>2312</v>
      </c>
      <c r="B12" s="1666"/>
      <c r="C12" s="1666"/>
      <c r="D12" s="1666"/>
      <c r="E12" s="1666"/>
      <c r="F12" s="1666"/>
      <c r="G12" s="1666"/>
      <c r="H12" s="1666"/>
      <c r="I12" s="1666"/>
      <c r="J12" s="1666"/>
      <c r="K12" s="1666"/>
      <c r="L12" s="1666"/>
    </row>
    <row r="13" spans="1:12" s="695" customFormat="1" ht="30" customHeight="1" x14ac:dyDescent="0.25">
      <c r="A13" s="1666"/>
      <c r="B13" s="1666"/>
      <c r="C13" s="1666"/>
      <c r="D13" s="1666"/>
      <c r="E13" s="1666"/>
      <c r="F13" s="1666"/>
      <c r="G13" s="1666"/>
      <c r="H13" s="1666"/>
      <c r="I13" s="1666"/>
      <c r="J13" s="1666"/>
      <c r="K13" s="1666"/>
      <c r="L13" s="1666"/>
    </row>
    <row r="14" spans="1:12" s="695" customFormat="1" ht="30" customHeight="1" x14ac:dyDescent="0.25">
      <c r="A14" s="1666"/>
      <c r="B14" s="1666"/>
      <c r="C14" s="1666"/>
      <c r="D14" s="1666"/>
      <c r="E14" s="1666"/>
      <c r="F14" s="1666"/>
      <c r="G14" s="1666"/>
      <c r="H14" s="1666"/>
      <c r="I14" s="1666"/>
      <c r="J14" s="1666"/>
      <c r="K14" s="1666"/>
      <c r="L14" s="1666"/>
    </row>
    <row r="15" spans="1:12" s="695" customFormat="1" ht="30" customHeight="1" x14ac:dyDescent="0.25">
      <c r="A15" s="1666"/>
      <c r="B15" s="1666"/>
      <c r="C15" s="1666"/>
      <c r="D15" s="1666"/>
      <c r="E15" s="1666"/>
      <c r="F15" s="1666"/>
      <c r="G15" s="1666"/>
      <c r="H15" s="1666"/>
      <c r="I15" s="1666"/>
      <c r="J15" s="1666"/>
      <c r="K15" s="1666"/>
      <c r="L15" s="1666"/>
    </row>
    <row r="16" spans="1:12" s="695" customFormat="1" ht="30" customHeight="1" x14ac:dyDescent="0.25">
      <c r="A16" s="1666"/>
      <c r="B16" s="1666"/>
      <c r="C16" s="1666"/>
      <c r="D16" s="1666"/>
      <c r="E16" s="1666"/>
      <c r="F16" s="1666"/>
      <c r="G16" s="1666"/>
      <c r="H16" s="1666"/>
      <c r="I16" s="1666"/>
      <c r="J16" s="1666"/>
      <c r="K16" s="1666"/>
      <c r="L16" s="1666"/>
    </row>
    <row r="17" spans="1:12" s="695" customFormat="1" ht="30" customHeight="1" x14ac:dyDescent="0.25">
      <c r="A17" s="1666"/>
      <c r="B17" s="1666"/>
      <c r="C17" s="1666"/>
      <c r="D17" s="1666"/>
      <c r="E17" s="1666"/>
      <c r="F17" s="1666"/>
      <c r="G17" s="1666"/>
      <c r="H17" s="1666"/>
      <c r="I17" s="1666"/>
      <c r="J17" s="1666"/>
      <c r="K17" s="1666"/>
      <c r="L17" s="1666"/>
    </row>
    <row r="18" spans="1:12" s="695" customFormat="1" ht="30" customHeight="1" x14ac:dyDescent="0.25">
      <c r="A18" s="1666"/>
      <c r="B18" s="1666"/>
      <c r="C18" s="1666"/>
      <c r="D18" s="1666"/>
      <c r="E18" s="1666"/>
      <c r="F18" s="1666"/>
      <c r="G18" s="1666"/>
      <c r="H18" s="1666"/>
      <c r="I18" s="1666"/>
      <c r="J18" s="1666"/>
      <c r="K18" s="1666"/>
      <c r="L18" s="1666"/>
    </row>
    <row r="19" spans="1:12" s="695" customFormat="1" ht="30" customHeight="1" x14ac:dyDescent="0.25">
      <c r="A19" s="1666"/>
      <c r="B19" s="1666"/>
      <c r="C19" s="1666"/>
      <c r="D19" s="1666"/>
      <c r="E19" s="1666"/>
      <c r="F19" s="1666"/>
      <c r="G19" s="1666"/>
      <c r="H19" s="1666"/>
      <c r="I19" s="1666"/>
      <c r="J19" s="1666"/>
      <c r="K19" s="1666"/>
      <c r="L19" s="1666"/>
    </row>
    <row r="20" spans="1:12" s="695" customFormat="1" ht="30" customHeight="1" x14ac:dyDescent="0.25">
      <c r="A20" s="1666"/>
      <c r="B20" s="1666"/>
      <c r="C20" s="1666"/>
      <c r="D20" s="1666"/>
      <c r="E20" s="1666"/>
      <c r="F20" s="1666"/>
      <c r="G20" s="1666"/>
      <c r="H20" s="1666"/>
      <c r="I20" s="1666"/>
      <c r="J20" s="1666"/>
      <c r="K20" s="1666"/>
      <c r="L20" s="1666"/>
    </row>
    <row r="21" spans="1:12" s="695" customFormat="1" ht="3" customHeight="1" x14ac:dyDescent="0.25">
      <c r="A21" s="1666"/>
      <c r="B21" s="1666"/>
      <c r="C21" s="1666"/>
      <c r="D21" s="1666"/>
      <c r="E21" s="1666"/>
      <c r="F21" s="1666"/>
      <c r="G21" s="1666"/>
      <c r="H21" s="1666"/>
      <c r="I21" s="1666"/>
      <c r="J21" s="1666"/>
      <c r="K21" s="1666"/>
      <c r="L21" s="1666"/>
    </row>
    <row r="22" spans="1:12" s="695" customFormat="1" ht="33" customHeight="1" x14ac:dyDescent="0.25">
      <c r="A22" s="1665" t="s">
        <v>2342</v>
      </c>
      <c r="B22" s="1665"/>
      <c r="C22" s="1665"/>
      <c r="D22" s="1665"/>
      <c r="E22" s="1665"/>
      <c r="F22" s="1665"/>
      <c r="G22" s="1665"/>
      <c r="H22" s="1665"/>
      <c r="I22" s="1665"/>
      <c r="J22" s="1665"/>
      <c r="K22" s="1665"/>
      <c r="L22" s="1665"/>
    </row>
    <row r="23" spans="1:12" s="695" customFormat="1" ht="11.25" customHeight="1" x14ac:dyDescent="0.25">
      <c r="A23" s="696"/>
      <c r="B23" s="696"/>
      <c r="C23" s="696"/>
      <c r="D23" s="696"/>
      <c r="E23" s="696"/>
      <c r="F23" s="696"/>
      <c r="G23" s="696"/>
      <c r="H23" s="696"/>
      <c r="I23" s="696"/>
      <c r="J23" s="696"/>
      <c r="K23" s="696"/>
      <c r="L23" s="696"/>
    </row>
    <row r="24" spans="1:12" s="695" customFormat="1" x14ac:dyDescent="0.25">
      <c r="A24" s="1666" t="s">
        <v>2378</v>
      </c>
      <c r="B24" s="1666"/>
      <c r="C24" s="1666"/>
      <c r="D24" s="1666"/>
      <c r="E24" s="1666"/>
      <c r="F24" s="1666"/>
      <c r="G24" s="1666"/>
      <c r="H24" s="1666"/>
      <c r="I24" s="1666"/>
      <c r="J24" s="1666"/>
      <c r="K24" s="1666"/>
      <c r="L24" s="1666"/>
    </row>
    <row r="25" spans="1:12" s="695" customFormat="1" x14ac:dyDescent="0.25">
      <c r="A25" s="1666"/>
      <c r="B25" s="1666"/>
      <c r="C25" s="1666"/>
      <c r="D25" s="1666"/>
      <c r="E25" s="1666"/>
      <c r="F25" s="1666"/>
      <c r="G25" s="1666"/>
      <c r="H25" s="1666"/>
      <c r="I25" s="1666"/>
      <c r="J25" s="1666"/>
      <c r="K25" s="1666"/>
      <c r="L25" s="1666"/>
    </row>
    <row r="26" spans="1:12" s="695" customFormat="1" x14ac:dyDescent="0.25">
      <c r="A26" s="1666"/>
      <c r="B26" s="1666"/>
      <c r="C26" s="1666"/>
      <c r="D26" s="1666"/>
      <c r="E26" s="1666"/>
      <c r="F26" s="1666"/>
      <c r="G26" s="1666"/>
      <c r="H26" s="1666"/>
      <c r="I26" s="1666"/>
      <c r="J26" s="1666"/>
      <c r="K26" s="1666"/>
      <c r="L26" s="1666"/>
    </row>
    <row r="27" spans="1:12" s="695" customFormat="1" x14ac:dyDescent="0.25">
      <c r="A27" s="1666"/>
      <c r="B27" s="1666"/>
      <c r="C27" s="1666"/>
      <c r="D27" s="1666"/>
      <c r="E27" s="1666"/>
      <c r="F27" s="1666"/>
      <c r="G27" s="1666"/>
      <c r="H27" s="1666"/>
      <c r="I27" s="1666"/>
      <c r="J27" s="1666"/>
      <c r="K27" s="1666"/>
      <c r="L27" s="1666"/>
    </row>
    <row r="28" spans="1:12" s="695" customFormat="1" x14ac:dyDescent="0.25">
      <c r="A28" s="1666"/>
      <c r="B28" s="1666"/>
      <c r="C28" s="1666"/>
      <c r="D28" s="1666"/>
      <c r="E28" s="1666"/>
      <c r="F28" s="1666"/>
      <c r="G28" s="1666"/>
      <c r="H28" s="1666"/>
      <c r="I28" s="1666"/>
      <c r="J28" s="1666"/>
      <c r="K28" s="1666"/>
      <c r="L28" s="1666"/>
    </row>
    <row r="29" spans="1:12" s="695" customFormat="1" x14ac:dyDescent="0.25">
      <c r="A29" s="1666"/>
      <c r="B29" s="1666"/>
      <c r="C29" s="1666"/>
      <c r="D29" s="1666"/>
      <c r="E29" s="1666"/>
      <c r="F29" s="1666"/>
      <c r="G29" s="1666"/>
      <c r="H29" s="1666"/>
      <c r="I29" s="1666"/>
      <c r="J29" s="1666"/>
      <c r="K29" s="1666"/>
      <c r="L29" s="1666"/>
    </row>
    <row r="30" spans="1:12" s="695" customFormat="1" x14ac:dyDescent="0.25">
      <c r="A30" s="1666"/>
      <c r="B30" s="1666"/>
      <c r="C30" s="1666"/>
      <c r="D30" s="1666"/>
      <c r="E30" s="1666"/>
      <c r="F30" s="1666"/>
      <c r="G30" s="1666"/>
      <c r="H30" s="1666"/>
      <c r="I30" s="1666"/>
      <c r="J30" s="1666"/>
      <c r="K30" s="1666"/>
      <c r="L30" s="1666"/>
    </row>
    <row r="31" spans="1:12" s="695" customFormat="1" x14ac:dyDescent="0.25">
      <c r="A31" s="1666"/>
      <c r="B31" s="1666"/>
      <c r="C31" s="1666"/>
      <c r="D31" s="1666"/>
      <c r="E31" s="1666"/>
      <c r="F31" s="1666"/>
      <c r="G31" s="1666"/>
      <c r="H31" s="1666"/>
      <c r="I31" s="1666"/>
      <c r="J31" s="1666"/>
      <c r="K31" s="1666"/>
      <c r="L31" s="1666"/>
    </row>
    <row r="32" spans="1:12" s="695" customFormat="1" x14ac:dyDescent="0.25">
      <c r="A32" s="1666"/>
      <c r="B32" s="1666"/>
      <c r="C32" s="1666"/>
      <c r="D32" s="1666"/>
      <c r="E32" s="1666"/>
      <c r="F32" s="1666"/>
      <c r="G32" s="1666"/>
      <c r="H32" s="1666"/>
      <c r="I32" s="1666"/>
      <c r="J32" s="1666"/>
      <c r="K32" s="1666"/>
      <c r="L32" s="1666"/>
    </row>
    <row r="33" spans="1:12" s="695" customFormat="1" x14ac:dyDescent="0.25">
      <c r="A33" s="1666"/>
      <c r="B33" s="1666"/>
      <c r="C33" s="1666"/>
      <c r="D33" s="1666"/>
      <c r="E33" s="1666"/>
      <c r="F33" s="1666"/>
      <c r="G33" s="1666"/>
      <c r="H33" s="1666"/>
      <c r="I33" s="1666"/>
      <c r="J33" s="1666"/>
      <c r="K33" s="1666"/>
      <c r="L33" s="1666"/>
    </row>
    <row r="34" spans="1:12" s="695" customFormat="1" ht="45" customHeight="1" x14ac:dyDescent="0.25">
      <c r="A34" s="1666"/>
      <c r="B34" s="1666"/>
      <c r="C34" s="1666"/>
      <c r="D34" s="1666"/>
      <c r="E34" s="1666"/>
      <c r="F34" s="1666"/>
      <c r="G34" s="1666"/>
      <c r="H34" s="1666"/>
      <c r="I34" s="1666"/>
      <c r="J34" s="1666"/>
      <c r="K34" s="1666"/>
      <c r="L34" s="1666"/>
    </row>
    <row r="35" spans="1:12" s="695" customFormat="1" ht="30" customHeight="1" thickBot="1" x14ac:dyDescent="0.3">
      <c r="A35" s="1666"/>
      <c r="B35" s="1666"/>
      <c r="C35" s="1666"/>
      <c r="D35" s="1666"/>
      <c r="E35" s="1666"/>
      <c r="F35" s="1666"/>
      <c r="G35" s="1666"/>
      <c r="H35" s="1666"/>
      <c r="I35" s="1666"/>
      <c r="J35" s="1666"/>
      <c r="K35" s="1666"/>
      <c r="L35" s="1666"/>
    </row>
    <row r="36" spans="1:12" s="695" customFormat="1" ht="22.5" customHeight="1" x14ac:dyDescent="0.25">
      <c r="B36" s="1686" t="s">
        <v>1436</v>
      </c>
      <c r="C36" s="1689" t="s">
        <v>2044</v>
      </c>
      <c r="D36" s="1683" t="s">
        <v>1437</v>
      </c>
      <c r="E36" s="1661" t="s">
        <v>2043</v>
      </c>
      <c r="F36" s="1662"/>
      <c r="G36" s="1662"/>
      <c r="H36" s="1663"/>
      <c r="I36" s="1692" t="s">
        <v>2051</v>
      </c>
      <c r="J36" s="1658" t="s">
        <v>1435</v>
      </c>
      <c r="K36" s="122"/>
      <c r="L36" s="122"/>
    </row>
    <row r="37" spans="1:12" s="695" customFormat="1" ht="15" customHeight="1" x14ac:dyDescent="0.25">
      <c r="B37" s="1687"/>
      <c r="C37" s="1690"/>
      <c r="D37" s="1684"/>
      <c r="E37" s="1680" t="s">
        <v>10</v>
      </c>
      <c r="F37" s="1680" t="s">
        <v>2127</v>
      </c>
      <c r="G37" s="1680" t="s">
        <v>2128</v>
      </c>
      <c r="H37" s="1680" t="s">
        <v>2045</v>
      </c>
      <c r="I37" s="1693"/>
      <c r="J37" s="1659"/>
      <c r="K37" s="122"/>
      <c r="L37" s="122"/>
    </row>
    <row r="38" spans="1:12" s="695" customFormat="1" x14ac:dyDescent="0.25">
      <c r="B38" s="1687"/>
      <c r="C38" s="1690"/>
      <c r="D38" s="1684"/>
      <c r="E38" s="1681"/>
      <c r="F38" s="1681"/>
      <c r="G38" s="1681"/>
      <c r="H38" s="1681"/>
      <c r="I38" s="1693"/>
      <c r="J38" s="1659"/>
      <c r="K38" s="122"/>
      <c r="L38" s="122"/>
    </row>
    <row r="39" spans="1:12" s="695" customFormat="1" x14ac:dyDescent="0.25">
      <c r="B39" s="1688"/>
      <c r="C39" s="1691"/>
      <c r="D39" s="1685"/>
      <c r="E39" s="1682"/>
      <c r="F39" s="1682"/>
      <c r="G39" s="1682"/>
      <c r="H39" s="1682"/>
      <c r="I39" s="1694"/>
      <c r="J39" s="1660"/>
      <c r="K39" s="122"/>
      <c r="L39" s="122"/>
    </row>
    <row r="40" spans="1:12" s="695" customFormat="1" ht="102" x14ac:dyDescent="0.25">
      <c r="B40" s="126" t="s">
        <v>2046</v>
      </c>
      <c r="C40" s="29" t="s">
        <v>2047</v>
      </c>
      <c r="D40" s="697" t="s">
        <v>55</v>
      </c>
      <c r="E40" s="510" t="s">
        <v>625</v>
      </c>
      <c r="F40" s="510" t="s">
        <v>2129</v>
      </c>
      <c r="G40" s="509">
        <v>1200</v>
      </c>
      <c r="H40" s="691">
        <v>6000</v>
      </c>
      <c r="I40" s="689" t="s">
        <v>181</v>
      </c>
      <c r="J40" s="951" t="s">
        <v>2310</v>
      </c>
      <c r="K40" s="122"/>
      <c r="L40" s="122"/>
    </row>
    <row r="41" spans="1:12" s="695" customFormat="1" ht="64.5" customHeight="1" x14ac:dyDescent="0.25">
      <c r="B41" s="1672" t="s">
        <v>2240</v>
      </c>
      <c r="C41" s="905" t="s">
        <v>2050</v>
      </c>
      <c r="D41" s="908" t="s">
        <v>65</v>
      </c>
      <c r="E41" s="510" t="s">
        <v>647</v>
      </c>
      <c r="F41" s="510" t="s">
        <v>2133</v>
      </c>
      <c r="G41" s="511">
        <v>41.6</v>
      </c>
      <c r="H41" s="692">
        <v>41.04</v>
      </c>
      <c r="I41" s="1678" t="s">
        <v>841</v>
      </c>
      <c r="J41" s="950" t="s">
        <v>2311</v>
      </c>
      <c r="K41" s="122"/>
      <c r="L41" s="122"/>
    </row>
    <row r="42" spans="1:12" s="695" customFormat="1" ht="51" x14ac:dyDescent="0.25">
      <c r="B42" s="1673"/>
      <c r="C42" s="907"/>
      <c r="D42" s="909"/>
      <c r="E42" s="510" t="s">
        <v>649</v>
      </c>
      <c r="F42" s="510" t="s">
        <v>2133</v>
      </c>
      <c r="G42" s="511">
        <v>13.5</v>
      </c>
      <c r="H42" s="692">
        <v>12.61</v>
      </c>
      <c r="I42" s="1679"/>
      <c r="J42" s="950" t="s">
        <v>2237</v>
      </c>
      <c r="K42" s="122"/>
      <c r="L42" s="122"/>
    </row>
    <row r="43" spans="1:12" s="695" customFormat="1" ht="205.5" customHeight="1" x14ac:dyDescent="0.25">
      <c r="B43" s="1672" t="s">
        <v>2240</v>
      </c>
      <c r="C43" s="905" t="s">
        <v>2048</v>
      </c>
      <c r="D43" s="908" t="s">
        <v>61</v>
      </c>
      <c r="E43" s="693" t="s">
        <v>1410</v>
      </c>
      <c r="F43" s="510" t="s">
        <v>2133</v>
      </c>
      <c r="G43" s="694">
        <v>0.112</v>
      </c>
      <c r="H43" s="692">
        <v>18.920000000000002</v>
      </c>
      <c r="I43" s="1669" t="s">
        <v>2052</v>
      </c>
      <c r="J43" s="1675" t="s">
        <v>2314</v>
      </c>
      <c r="K43" s="122"/>
      <c r="L43" s="122"/>
    </row>
    <row r="44" spans="1:12" s="695" customFormat="1" ht="88.5" customHeight="1" x14ac:dyDescent="0.25">
      <c r="B44" s="1674"/>
      <c r="C44" s="906"/>
      <c r="D44" s="910"/>
      <c r="E44" s="510" t="s">
        <v>2042</v>
      </c>
      <c r="F44" s="510" t="s">
        <v>2133</v>
      </c>
      <c r="G44" s="694">
        <v>0.42899999999999999</v>
      </c>
      <c r="H44" s="692">
        <v>42.9</v>
      </c>
      <c r="I44" s="1670"/>
      <c r="J44" s="1676"/>
      <c r="K44" s="122"/>
      <c r="L44" s="122"/>
    </row>
    <row r="45" spans="1:12" s="695" customFormat="1" ht="162" customHeight="1" x14ac:dyDescent="0.25">
      <c r="B45" s="1673"/>
      <c r="C45" s="907"/>
      <c r="D45" s="909"/>
      <c r="E45" s="510" t="s">
        <v>2049</v>
      </c>
      <c r="F45" s="510" t="s">
        <v>2133</v>
      </c>
      <c r="G45" s="694">
        <v>0.125</v>
      </c>
      <c r="H45" s="692">
        <v>12.5</v>
      </c>
      <c r="I45" s="1671"/>
      <c r="J45" s="1677"/>
      <c r="K45" s="122"/>
      <c r="L45" s="122"/>
    </row>
    <row r="46" spans="1:12" s="695" customFormat="1" ht="77.25" thickBot="1" x14ac:dyDescent="0.3">
      <c r="B46" s="124" t="s">
        <v>2053</v>
      </c>
      <c r="C46" s="686" t="s">
        <v>2054</v>
      </c>
      <c r="D46" s="687" t="s">
        <v>2055</v>
      </c>
      <c r="E46" s="125" t="s">
        <v>2238</v>
      </c>
      <c r="F46" s="125" t="s">
        <v>2129</v>
      </c>
      <c r="G46" s="687">
        <v>22002</v>
      </c>
      <c r="H46" s="688" t="s">
        <v>2239</v>
      </c>
      <c r="I46" s="690" t="s">
        <v>2056</v>
      </c>
      <c r="J46" s="949" t="s">
        <v>2377</v>
      </c>
      <c r="K46" s="122"/>
      <c r="L46" s="122"/>
    </row>
    <row r="47" spans="1:12" s="695" customFormat="1" x14ac:dyDescent="0.25">
      <c r="A47"/>
      <c r="B47"/>
      <c r="C47"/>
      <c r="D47"/>
      <c r="E47"/>
      <c r="F47"/>
      <c r="G47"/>
      <c r="H47"/>
      <c r="I47" s="83"/>
      <c r="J47" s="122"/>
      <c r="K47" s="122"/>
      <c r="L47" s="122"/>
    </row>
    <row r="48" spans="1:12" s="695" customFormat="1" x14ac:dyDescent="0.25">
      <c r="A48" s="685" t="s">
        <v>2313</v>
      </c>
      <c r="B48"/>
      <c r="C48"/>
      <c r="D48"/>
      <c r="E48"/>
      <c r="F48"/>
      <c r="G48"/>
      <c r="H48"/>
      <c r="I48" s="83"/>
      <c r="J48" s="122"/>
      <c r="K48" s="122"/>
      <c r="L48" s="122"/>
    </row>
    <row r="49" spans="1:12" s="695" customFormat="1" ht="5.25" customHeight="1" x14ac:dyDescent="0.25">
      <c r="A49"/>
      <c r="B49"/>
      <c r="C49"/>
      <c r="D49"/>
      <c r="E49"/>
      <c r="F49"/>
      <c r="G49"/>
      <c r="H49"/>
      <c r="I49" s="83"/>
      <c r="J49" s="122"/>
      <c r="K49" s="122"/>
      <c r="L49" s="122"/>
    </row>
    <row r="50" spans="1:12" s="695" customFormat="1" ht="33.75" customHeight="1" x14ac:dyDescent="0.25">
      <c r="A50" s="1666" t="s">
        <v>2375</v>
      </c>
      <c r="B50" s="1666"/>
      <c r="C50" s="1666"/>
      <c r="D50" s="1666"/>
      <c r="E50" s="1666"/>
      <c r="F50" s="1666"/>
      <c r="G50" s="1666"/>
      <c r="H50" s="1666"/>
      <c r="I50" s="1666"/>
      <c r="J50" s="1666"/>
      <c r="K50" s="1666"/>
      <c r="L50" s="1666"/>
    </row>
    <row r="51" spans="1:12" s="695" customFormat="1" ht="78.75" customHeight="1" x14ac:dyDescent="0.25">
      <c r="A51" s="1667" t="s">
        <v>2376</v>
      </c>
      <c r="B51" s="1668"/>
      <c r="C51" s="1668"/>
      <c r="D51" s="1668"/>
      <c r="E51" s="1668"/>
      <c r="F51" s="1668"/>
      <c r="G51" s="1668"/>
      <c r="H51" s="1668"/>
      <c r="I51" s="1668"/>
      <c r="J51" s="1668"/>
      <c r="K51" s="1668"/>
      <c r="L51" s="1668"/>
    </row>
    <row r="52" spans="1:12" s="695" customFormat="1" x14ac:dyDescent="0.25">
      <c r="A52"/>
      <c r="B52"/>
      <c r="C52"/>
      <c r="D52"/>
      <c r="E52"/>
      <c r="F52"/>
      <c r="G52"/>
      <c r="H52"/>
      <c r="I52" s="83"/>
      <c r="J52"/>
      <c r="K52"/>
      <c r="L52"/>
    </row>
  </sheetData>
  <mergeCells count="24">
    <mergeCell ref="A51:L51"/>
    <mergeCell ref="A22:L22"/>
    <mergeCell ref="A50:L50"/>
    <mergeCell ref="I43:I45"/>
    <mergeCell ref="B41:B42"/>
    <mergeCell ref="B43:B45"/>
    <mergeCell ref="J43:J45"/>
    <mergeCell ref="I41:I42"/>
    <mergeCell ref="H37:H39"/>
    <mergeCell ref="D36:D39"/>
    <mergeCell ref="B36:B39"/>
    <mergeCell ref="C36:C39"/>
    <mergeCell ref="I36:I39"/>
    <mergeCell ref="F37:F39"/>
    <mergeCell ref="G37:G39"/>
    <mergeCell ref="E37:E39"/>
    <mergeCell ref="J36:J39"/>
    <mergeCell ref="E36:H36"/>
    <mergeCell ref="A1:J1"/>
    <mergeCell ref="A2:J2"/>
    <mergeCell ref="A6:J7"/>
    <mergeCell ref="A12:L21"/>
    <mergeCell ref="A24:L35"/>
    <mergeCell ref="A8:L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3BB2-7652-4115-9944-DC8643D07E04}">
  <dimension ref="A1:AX76"/>
  <sheetViews>
    <sheetView view="pageBreakPreview" topLeftCell="C1" zoomScale="10" zoomScaleNormal="100" zoomScaleSheetLayoutView="10" workbookViewId="0">
      <selection activeCell="C32" sqref="C32:C40"/>
    </sheetView>
  </sheetViews>
  <sheetFormatPr baseColWidth="10" defaultRowHeight="12.75" x14ac:dyDescent="0.2"/>
  <cols>
    <col min="1" max="1" width="18.42578125" style="131" hidden="1" customWidth="1"/>
    <col min="2" max="2" width="17.140625" style="131" hidden="1" customWidth="1"/>
    <col min="3" max="3" width="17.5703125" style="131" customWidth="1"/>
    <col min="4" max="4" width="11.7109375" style="172" customWidth="1"/>
    <col min="5" max="5" width="13.28515625" style="131" customWidth="1"/>
    <col min="6" max="6" width="29" style="131" customWidth="1"/>
    <col min="7" max="7" width="29.42578125" style="173" customWidth="1"/>
    <col min="8" max="8" width="11.28515625" style="172" customWidth="1"/>
    <col min="9" max="9" width="14.140625" style="172" customWidth="1"/>
    <col min="10" max="10" width="12.5703125" style="172" customWidth="1"/>
    <col min="11" max="11" width="13.7109375" style="172" customWidth="1"/>
    <col min="12" max="12" width="13.28515625" style="172" customWidth="1"/>
    <col min="13" max="13" width="13.7109375" style="172" customWidth="1"/>
    <col min="14" max="14" width="37.42578125" style="131" customWidth="1"/>
    <col min="15" max="15" width="36.28515625" style="131" customWidth="1"/>
    <col min="16" max="16" width="15.5703125" style="131" customWidth="1"/>
    <col min="17" max="17" width="8.140625" style="131" customWidth="1"/>
    <col min="18" max="18" width="12.85546875" style="131" customWidth="1"/>
    <col min="19" max="19" width="7.85546875" style="131" customWidth="1"/>
    <col min="20" max="20" width="8.28515625" style="131" customWidth="1"/>
    <col min="21" max="21" width="8" style="131" customWidth="1"/>
    <col min="22" max="22" width="7.85546875" style="131" customWidth="1"/>
    <col min="23" max="23" width="14.5703125" style="131" customWidth="1"/>
    <col min="24" max="24" width="16.42578125" style="131" customWidth="1"/>
    <col min="25" max="25" width="13.5703125" style="131" customWidth="1"/>
    <col min="26" max="26" width="18" style="131" customWidth="1"/>
    <col min="27" max="27" width="17.140625" style="131" customWidth="1"/>
    <col min="28" max="28" width="17.85546875" style="131" customWidth="1"/>
    <col min="29" max="29" width="14.28515625" style="131" customWidth="1"/>
    <col min="30" max="30" width="16.42578125" style="131" customWidth="1"/>
    <col min="31" max="31" width="13.42578125" style="131" customWidth="1"/>
    <col min="32" max="32" width="17.140625" style="131" customWidth="1"/>
    <col min="33" max="33" width="16.42578125" style="131" customWidth="1"/>
    <col min="34" max="34" width="17.5703125" style="131" customWidth="1"/>
    <col min="35" max="35" width="14.28515625" style="131" customWidth="1"/>
    <col min="36" max="36" width="16.42578125" style="131" customWidth="1"/>
    <col min="37" max="37" width="14.28515625" style="131" customWidth="1"/>
    <col min="38" max="38" width="17.28515625" style="131" customWidth="1"/>
    <col min="39" max="39" width="16.42578125" style="131" customWidth="1"/>
    <col min="40" max="40" width="19.140625" style="131" customWidth="1"/>
    <col min="41" max="41" width="14.5703125" style="131" customWidth="1"/>
    <col min="42" max="42" width="16.42578125" style="131" customWidth="1"/>
    <col min="43" max="43" width="16.5703125" style="131" customWidth="1"/>
    <col min="44" max="44" width="17.42578125" style="131" customWidth="1"/>
    <col min="45" max="45" width="16" style="131" customWidth="1"/>
    <col min="46" max="46" width="16.42578125" style="131" customWidth="1"/>
    <col min="47" max="47" width="19.5703125" style="131" customWidth="1"/>
    <col min="48" max="48" width="24" style="131" customWidth="1"/>
    <col min="49" max="49" width="16" style="131" customWidth="1"/>
    <col min="50" max="50" width="18.5703125" style="131" customWidth="1"/>
    <col min="51" max="16384" width="11.42578125" style="131"/>
  </cols>
  <sheetData>
    <row r="1" spans="1:48" x14ac:dyDescent="0.2">
      <c r="A1" s="960"/>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row>
    <row r="2" spans="1:48" x14ac:dyDescent="0.2">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row>
    <row r="3" spans="1:48" ht="30" customHeight="1" x14ac:dyDescent="0.2">
      <c r="A3" s="1028" t="s">
        <v>2291</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row>
    <row r="4" spans="1:48" ht="15" customHeight="1" x14ac:dyDescent="0.2">
      <c r="A4" s="961" t="s">
        <v>2131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row>
    <row r="5" spans="1:48" ht="15.75" customHeight="1" thickBot="1" x14ac:dyDescent="0.25">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row>
    <row r="6" spans="1:48" s="179" customFormat="1" ht="15" customHeight="1" x14ac:dyDescent="0.25">
      <c r="A6" s="1045" t="s">
        <v>541</v>
      </c>
      <c r="B6" s="1045" t="s">
        <v>1416</v>
      </c>
      <c r="C6" s="1045" t="s">
        <v>15</v>
      </c>
      <c r="D6" s="1045" t="s">
        <v>2276</v>
      </c>
      <c r="E6" s="1045" t="s">
        <v>11</v>
      </c>
      <c r="F6" s="1062" t="s">
        <v>542</v>
      </c>
      <c r="G6" s="1062" t="s">
        <v>10</v>
      </c>
      <c r="H6" s="1050" t="s">
        <v>612</v>
      </c>
      <c r="I6" s="1065" t="s">
        <v>0</v>
      </c>
      <c r="J6" s="1050" t="s">
        <v>1</v>
      </c>
      <c r="K6" s="1050"/>
      <c r="L6" s="1050"/>
      <c r="M6" s="1054"/>
      <c r="N6" s="1062" t="s">
        <v>2</v>
      </c>
      <c r="O6" s="1050" t="s">
        <v>3</v>
      </c>
      <c r="P6" s="1050" t="s">
        <v>2274</v>
      </c>
      <c r="Q6" s="1050" t="s">
        <v>612</v>
      </c>
      <c r="R6" s="1050" t="s">
        <v>5</v>
      </c>
      <c r="S6" s="1053" t="s">
        <v>3</v>
      </c>
      <c r="T6" s="1050"/>
      <c r="U6" s="1050"/>
      <c r="V6" s="1054"/>
      <c r="W6" s="1025" t="s">
        <v>2277</v>
      </c>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7"/>
      <c r="AV6" s="1022" t="s">
        <v>99</v>
      </c>
    </row>
    <row r="7" spans="1:48" s="179" customFormat="1" ht="15" x14ac:dyDescent="0.25">
      <c r="A7" s="1046"/>
      <c r="B7" s="1046"/>
      <c r="C7" s="1046"/>
      <c r="D7" s="1046"/>
      <c r="E7" s="1046"/>
      <c r="F7" s="1063"/>
      <c r="G7" s="1063"/>
      <c r="H7" s="1051"/>
      <c r="I7" s="1066"/>
      <c r="J7" s="1051"/>
      <c r="K7" s="1051"/>
      <c r="L7" s="1051"/>
      <c r="M7" s="1056"/>
      <c r="N7" s="1063"/>
      <c r="O7" s="1051"/>
      <c r="P7" s="1051"/>
      <c r="Q7" s="1051"/>
      <c r="R7" s="1051"/>
      <c r="S7" s="1055"/>
      <c r="T7" s="1051"/>
      <c r="U7" s="1051"/>
      <c r="V7" s="1056"/>
      <c r="W7" s="1057">
        <v>2020</v>
      </c>
      <c r="X7" s="1058"/>
      <c r="Y7" s="1058"/>
      <c r="Z7" s="1058"/>
      <c r="AA7" s="1058"/>
      <c r="AB7" s="1059"/>
      <c r="AC7" s="1060">
        <v>2021</v>
      </c>
      <c r="AD7" s="1058"/>
      <c r="AE7" s="1058"/>
      <c r="AF7" s="1058"/>
      <c r="AG7" s="1058"/>
      <c r="AH7" s="1061"/>
      <c r="AI7" s="1057">
        <v>2022</v>
      </c>
      <c r="AJ7" s="1058"/>
      <c r="AK7" s="1058"/>
      <c r="AL7" s="1058"/>
      <c r="AM7" s="1058"/>
      <c r="AN7" s="1059"/>
      <c r="AO7" s="1057">
        <v>2023</v>
      </c>
      <c r="AP7" s="1058"/>
      <c r="AQ7" s="1058"/>
      <c r="AR7" s="1058"/>
      <c r="AS7" s="1058"/>
      <c r="AT7" s="1059"/>
      <c r="AU7" s="1048" t="s">
        <v>4</v>
      </c>
      <c r="AV7" s="1023"/>
    </row>
    <row r="8" spans="1:48" s="179" customFormat="1" ht="32.25" customHeight="1" thickBot="1" x14ac:dyDescent="0.3">
      <c r="A8" s="1047"/>
      <c r="B8" s="1047"/>
      <c r="C8" s="1047"/>
      <c r="D8" s="1047"/>
      <c r="E8" s="1047"/>
      <c r="F8" s="1064"/>
      <c r="G8" s="1064"/>
      <c r="H8" s="1052"/>
      <c r="I8" s="1067"/>
      <c r="J8" s="227">
        <v>2020</v>
      </c>
      <c r="K8" s="227">
        <v>2021</v>
      </c>
      <c r="L8" s="227">
        <v>2022</v>
      </c>
      <c r="M8" s="230">
        <v>2023</v>
      </c>
      <c r="N8" s="1064"/>
      <c r="O8" s="1052"/>
      <c r="P8" s="1052"/>
      <c r="Q8" s="1052"/>
      <c r="R8" s="1052"/>
      <c r="S8" s="231">
        <v>2020</v>
      </c>
      <c r="T8" s="227">
        <v>2021</v>
      </c>
      <c r="U8" s="227">
        <v>2022</v>
      </c>
      <c r="V8" s="230">
        <v>2023</v>
      </c>
      <c r="W8" s="229" t="s">
        <v>6</v>
      </c>
      <c r="X8" s="227" t="s">
        <v>14</v>
      </c>
      <c r="Y8" s="227" t="s">
        <v>7</v>
      </c>
      <c r="Z8" s="227" t="s">
        <v>613</v>
      </c>
      <c r="AA8" s="227" t="s">
        <v>8</v>
      </c>
      <c r="AB8" s="230" t="s">
        <v>9</v>
      </c>
      <c r="AC8" s="231" t="s">
        <v>6</v>
      </c>
      <c r="AD8" s="227" t="s">
        <v>14</v>
      </c>
      <c r="AE8" s="227" t="s">
        <v>7</v>
      </c>
      <c r="AF8" s="227" t="s">
        <v>613</v>
      </c>
      <c r="AG8" s="227" t="s">
        <v>8</v>
      </c>
      <c r="AH8" s="228" t="s">
        <v>9</v>
      </c>
      <c r="AI8" s="229" t="s">
        <v>6</v>
      </c>
      <c r="AJ8" s="227" t="s">
        <v>14</v>
      </c>
      <c r="AK8" s="227" t="s">
        <v>7</v>
      </c>
      <c r="AL8" s="227" t="s">
        <v>613</v>
      </c>
      <c r="AM8" s="227" t="s">
        <v>8</v>
      </c>
      <c r="AN8" s="230" t="s">
        <v>9</v>
      </c>
      <c r="AO8" s="229" t="s">
        <v>6</v>
      </c>
      <c r="AP8" s="227" t="s">
        <v>14</v>
      </c>
      <c r="AQ8" s="227" t="s">
        <v>7</v>
      </c>
      <c r="AR8" s="227" t="s">
        <v>613</v>
      </c>
      <c r="AS8" s="227" t="s">
        <v>8</v>
      </c>
      <c r="AT8" s="230" t="s">
        <v>9</v>
      </c>
      <c r="AU8" s="1049"/>
      <c r="AV8" s="1024"/>
    </row>
    <row r="9" spans="1:48" ht="56.25" customHeight="1" x14ac:dyDescent="0.2">
      <c r="A9" s="1017" t="s">
        <v>16</v>
      </c>
      <c r="B9" s="1020" t="s">
        <v>21</v>
      </c>
      <c r="C9" s="1017" t="s">
        <v>39</v>
      </c>
      <c r="D9" s="1044" t="s">
        <v>1445</v>
      </c>
      <c r="E9" s="1020" t="s">
        <v>80</v>
      </c>
      <c r="F9" s="646" t="s">
        <v>1145</v>
      </c>
      <c r="G9" s="911" t="s">
        <v>1145</v>
      </c>
      <c r="H9" s="135">
        <v>17.3</v>
      </c>
      <c r="I9" s="135">
        <v>15.46</v>
      </c>
      <c r="J9" s="135">
        <v>17.3</v>
      </c>
      <c r="K9" s="167">
        <v>16.899999999999999</v>
      </c>
      <c r="L9" s="167">
        <v>16</v>
      </c>
      <c r="M9" s="398">
        <v>15.46</v>
      </c>
      <c r="N9" s="274" t="s">
        <v>82</v>
      </c>
      <c r="O9" s="133" t="s">
        <v>2121</v>
      </c>
      <c r="P9" s="134" t="s">
        <v>12</v>
      </c>
      <c r="Q9" s="135">
        <v>0</v>
      </c>
      <c r="R9" s="136">
        <v>50000</v>
      </c>
      <c r="S9" s="137">
        <v>10000</v>
      </c>
      <c r="T9" s="137">
        <v>15000</v>
      </c>
      <c r="U9" s="137">
        <v>15000</v>
      </c>
      <c r="V9" s="138">
        <v>10000</v>
      </c>
      <c r="W9" s="369"/>
      <c r="X9" s="370"/>
      <c r="Y9" s="371">
        <v>130000000</v>
      </c>
      <c r="Z9" s="370"/>
      <c r="AA9" s="370"/>
      <c r="AB9" s="372">
        <f>+SUM(W9:AA9)</f>
        <v>130000000</v>
      </c>
      <c r="AC9" s="369"/>
      <c r="AD9" s="370"/>
      <c r="AE9" s="371">
        <v>120000000</v>
      </c>
      <c r="AF9" s="370"/>
      <c r="AG9" s="370"/>
      <c r="AH9" s="372">
        <f>+SUM(AC9:AG9)</f>
        <v>120000000</v>
      </c>
      <c r="AI9" s="369"/>
      <c r="AJ9" s="370"/>
      <c r="AK9" s="371">
        <v>100000000</v>
      </c>
      <c r="AL9" s="370"/>
      <c r="AM9" s="370"/>
      <c r="AN9" s="372">
        <f>+SUM(AI9:AM9)</f>
        <v>100000000</v>
      </c>
      <c r="AO9" s="369"/>
      <c r="AP9" s="370"/>
      <c r="AQ9" s="371">
        <v>120000000</v>
      </c>
      <c r="AR9" s="370"/>
      <c r="AS9" s="370"/>
      <c r="AT9" s="372">
        <f>+SUM(AO9:AS9)</f>
        <v>120000000</v>
      </c>
      <c r="AU9" s="373">
        <f>AT9+AN9+AH9+AB9</f>
        <v>470000000</v>
      </c>
      <c r="AV9" s="280" t="s">
        <v>100</v>
      </c>
    </row>
    <row r="10" spans="1:48" ht="75" customHeight="1" x14ac:dyDescent="0.2">
      <c r="A10" s="1018"/>
      <c r="B10" s="1021"/>
      <c r="C10" s="1018"/>
      <c r="D10" s="956"/>
      <c r="E10" s="1021"/>
      <c r="F10" s="347" t="s">
        <v>2247</v>
      </c>
      <c r="G10" s="856" t="s">
        <v>1335</v>
      </c>
      <c r="H10" s="257">
        <v>22002</v>
      </c>
      <c r="I10" s="399">
        <v>22700</v>
      </c>
      <c r="J10" s="399">
        <v>22002</v>
      </c>
      <c r="K10" s="399">
        <v>22202</v>
      </c>
      <c r="L10" s="399">
        <v>22402</v>
      </c>
      <c r="M10" s="400">
        <v>22700</v>
      </c>
      <c r="N10" s="262" t="s">
        <v>83</v>
      </c>
      <c r="O10" s="139" t="s">
        <v>2122</v>
      </c>
      <c r="P10" s="140" t="s">
        <v>12</v>
      </c>
      <c r="Q10" s="141">
        <v>0</v>
      </c>
      <c r="R10" s="141">
        <v>25</v>
      </c>
      <c r="S10" s="142">
        <v>25</v>
      </c>
      <c r="T10" s="142">
        <v>25</v>
      </c>
      <c r="U10" s="142">
        <v>25</v>
      </c>
      <c r="V10" s="143">
        <v>25</v>
      </c>
      <c r="W10" s="369">
        <v>0</v>
      </c>
      <c r="X10" s="370"/>
      <c r="Y10" s="371">
        <v>20000000</v>
      </c>
      <c r="Z10" s="370"/>
      <c r="AA10" s="370"/>
      <c r="AB10" s="374">
        <f t="shared" ref="AB10:AB14" si="0">+SUM(W10:AA10)</f>
        <v>20000000</v>
      </c>
      <c r="AC10" s="369"/>
      <c r="AD10" s="370"/>
      <c r="AE10" s="375">
        <v>50000000</v>
      </c>
      <c r="AF10" s="370"/>
      <c r="AG10" s="370"/>
      <c r="AH10" s="552">
        <f t="shared" ref="AH10:AH14" si="1">+SUM(AC10:AG10)</f>
        <v>50000000</v>
      </c>
      <c r="AI10" s="369">
        <v>0</v>
      </c>
      <c r="AJ10" s="370"/>
      <c r="AK10" s="371">
        <v>90000000</v>
      </c>
      <c r="AL10" s="370"/>
      <c r="AM10" s="370"/>
      <c r="AN10" s="552">
        <f t="shared" ref="AN10:AN14" si="2">+SUM(AI10:AM10)</f>
        <v>90000000</v>
      </c>
      <c r="AO10" s="369">
        <v>0</v>
      </c>
      <c r="AP10" s="370"/>
      <c r="AQ10" s="371">
        <v>30000000</v>
      </c>
      <c r="AR10" s="370"/>
      <c r="AS10" s="370"/>
      <c r="AT10" s="552">
        <f t="shared" ref="AT10:AT14" si="3">+SUM(AO10:AS10)</f>
        <v>30000000</v>
      </c>
      <c r="AU10" s="525">
        <f t="shared" ref="AU10:AU14" si="4">AT10+AN10+AH10+AB10</f>
        <v>190000000</v>
      </c>
      <c r="AV10" s="281" t="s">
        <v>100</v>
      </c>
    </row>
    <row r="11" spans="1:48" ht="64.5" customHeight="1" x14ac:dyDescent="0.2">
      <c r="A11" s="1018"/>
      <c r="B11" s="1015"/>
      <c r="C11" s="1018"/>
      <c r="D11" s="956"/>
      <c r="E11" s="1015"/>
      <c r="F11" s="347" t="s">
        <v>1146</v>
      </c>
      <c r="G11" s="870" t="s">
        <v>1147</v>
      </c>
      <c r="H11" s="146">
        <v>82</v>
      </c>
      <c r="I11" s="146">
        <v>74</v>
      </c>
      <c r="J11" s="146">
        <v>80</v>
      </c>
      <c r="K11" s="146">
        <v>78</v>
      </c>
      <c r="L11" s="146">
        <v>76</v>
      </c>
      <c r="M11" s="261">
        <v>74</v>
      </c>
      <c r="N11" s="262" t="s">
        <v>86</v>
      </c>
      <c r="O11" s="139" t="s">
        <v>2123</v>
      </c>
      <c r="P11" s="140" t="s">
        <v>12</v>
      </c>
      <c r="Q11" s="141">
        <v>0</v>
      </c>
      <c r="R11" s="142">
        <v>110000</v>
      </c>
      <c r="S11" s="142">
        <v>5000</v>
      </c>
      <c r="T11" s="142">
        <v>30000</v>
      </c>
      <c r="U11" s="142">
        <v>60000</v>
      </c>
      <c r="V11" s="143">
        <v>15000</v>
      </c>
      <c r="W11" s="369"/>
      <c r="X11" s="370"/>
      <c r="Y11" s="371">
        <v>80000000</v>
      </c>
      <c r="Z11" s="370"/>
      <c r="AA11" s="370"/>
      <c r="AB11" s="374">
        <f t="shared" si="0"/>
        <v>80000000</v>
      </c>
      <c r="AC11" s="369"/>
      <c r="AD11" s="370"/>
      <c r="AE11" s="371">
        <v>110000000</v>
      </c>
      <c r="AF11" s="370"/>
      <c r="AG11" s="370"/>
      <c r="AH11" s="552">
        <f t="shared" si="1"/>
        <v>110000000</v>
      </c>
      <c r="AI11" s="369"/>
      <c r="AJ11" s="370"/>
      <c r="AK11" s="371">
        <v>100000000</v>
      </c>
      <c r="AL11" s="370"/>
      <c r="AM11" s="370"/>
      <c r="AN11" s="552">
        <f t="shared" si="2"/>
        <v>100000000</v>
      </c>
      <c r="AO11" s="369"/>
      <c r="AP11" s="370"/>
      <c r="AQ11" s="371">
        <v>100000000</v>
      </c>
      <c r="AR11" s="370"/>
      <c r="AS11" s="370"/>
      <c r="AT11" s="552">
        <f t="shared" si="3"/>
        <v>100000000</v>
      </c>
      <c r="AU11" s="525">
        <f t="shared" si="4"/>
        <v>390000000</v>
      </c>
      <c r="AV11" s="281" t="s">
        <v>100</v>
      </c>
    </row>
    <row r="12" spans="1:48" ht="76.5" x14ac:dyDescent="0.2">
      <c r="A12" s="1018"/>
      <c r="B12" s="1015"/>
      <c r="C12" s="1018"/>
      <c r="D12" s="956"/>
      <c r="E12" s="1015"/>
      <c r="F12" s="347" t="s">
        <v>1148</v>
      </c>
      <c r="G12" s="870" t="s">
        <v>1148</v>
      </c>
      <c r="H12" s="146">
        <v>4.2</v>
      </c>
      <c r="I12" s="146">
        <v>3.8</v>
      </c>
      <c r="J12" s="146">
        <v>4.2</v>
      </c>
      <c r="K12" s="146">
        <v>4</v>
      </c>
      <c r="L12" s="146">
        <v>3.9</v>
      </c>
      <c r="M12" s="261">
        <v>3.8</v>
      </c>
      <c r="N12" s="262" t="s">
        <v>87</v>
      </c>
      <c r="O12" s="139" t="s">
        <v>2124</v>
      </c>
      <c r="P12" s="140" t="s">
        <v>13</v>
      </c>
      <c r="Q12" s="141">
        <v>0</v>
      </c>
      <c r="R12" s="141">
        <v>500</v>
      </c>
      <c r="S12" s="142">
        <v>100</v>
      </c>
      <c r="T12" s="142">
        <v>150</v>
      </c>
      <c r="U12" s="142">
        <v>150</v>
      </c>
      <c r="V12" s="143">
        <v>100</v>
      </c>
      <c r="W12" s="369"/>
      <c r="X12" s="370"/>
      <c r="Y12" s="371">
        <v>55000000</v>
      </c>
      <c r="Z12" s="370"/>
      <c r="AA12" s="370"/>
      <c r="AB12" s="374">
        <f t="shared" si="0"/>
        <v>55000000</v>
      </c>
      <c r="AC12" s="369"/>
      <c r="AD12" s="370"/>
      <c r="AE12" s="371">
        <v>40000000</v>
      </c>
      <c r="AF12" s="370"/>
      <c r="AG12" s="370"/>
      <c r="AH12" s="552">
        <f t="shared" si="1"/>
        <v>40000000</v>
      </c>
      <c r="AI12" s="369"/>
      <c r="AJ12" s="370"/>
      <c r="AK12" s="371">
        <v>80000000</v>
      </c>
      <c r="AL12" s="370"/>
      <c r="AM12" s="370"/>
      <c r="AN12" s="552">
        <f t="shared" si="2"/>
        <v>80000000</v>
      </c>
      <c r="AO12" s="369"/>
      <c r="AP12" s="370"/>
      <c r="AQ12" s="371">
        <v>30000000</v>
      </c>
      <c r="AR12" s="370"/>
      <c r="AS12" s="370"/>
      <c r="AT12" s="552">
        <f t="shared" si="3"/>
        <v>30000000</v>
      </c>
      <c r="AU12" s="525">
        <f t="shared" si="4"/>
        <v>205000000</v>
      </c>
      <c r="AV12" s="281" t="s">
        <v>100</v>
      </c>
    </row>
    <row r="13" spans="1:48" ht="109.5" customHeight="1" x14ac:dyDescent="0.2">
      <c r="A13" s="1018"/>
      <c r="B13" s="1015"/>
      <c r="C13" s="1018"/>
      <c r="D13" s="956"/>
      <c r="E13" s="1015"/>
      <c r="F13" s="347" t="s">
        <v>1417</v>
      </c>
      <c r="G13" s="870" t="s">
        <v>1438</v>
      </c>
      <c r="H13" s="146">
        <v>30.8</v>
      </c>
      <c r="I13" s="146" t="s">
        <v>1418</v>
      </c>
      <c r="J13" s="146">
        <v>30.8</v>
      </c>
      <c r="K13" s="146">
        <v>30</v>
      </c>
      <c r="L13" s="146">
        <v>29.4</v>
      </c>
      <c r="M13" s="261">
        <v>27.35</v>
      </c>
      <c r="N13" s="262" t="s">
        <v>89</v>
      </c>
      <c r="O13" s="139" t="s">
        <v>2125</v>
      </c>
      <c r="P13" s="140" t="s">
        <v>13</v>
      </c>
      <c r="Q13" s="141">
        <v>0</v>
      </c>
      <c r="R13" s="142">
        <v>30000</v>
      </c>
      <c r="S13" s="142">
        <v>2000</v>
      </c>
      <c r="T13" s="142">
        <v>10000</v>
      </c>
      <c r="U13" s="142">
        <v>10000</v>
      </c>
      <c r="V13" s="143">
        <v>8000</v>
      </c>
      <c r="W13" s="369"/>
      <c r="X13" s="370"/>
      <c r="Y13" s="371">
        <v>40000000</v>
      </c>
      <c r="Z13" s="370"/>
      <c r="AA13" s="370"/>
      <c r="AB13" s="374">
        <f t="shared" si="0"/>
        <v>40000000</v>
      </c>
      <c r="AC13" s="369"/>
      <c r="AD13" s="370"/>
      <c r="AE13" s="371">
        <v>80000000</v>
      </c>
      <c r="AF13" s="370"/>
      <c r="AG13" s="370"/>
      <c r="AH13" s="552">
        <f t="shared" si="1"/>
        <v>80000000</v>
      </c>
      <c r="AI13" s="369"/>
      <c r="AJ13" s="370"/>
      <c r="AK13" s="371">
        <v>90000000</v>
      </c>
      <c r="AL13" s="370"/>
      <c r="AM13" s="370"/>
      <c r="AN13" s="552">
        <f t="shared" si="2"/>
        <v>90000000</v>
      </c>
      <c r="AO13" s="369"/>
      <c r="AP13" s="370"/>
      <c r="AQ13" s="371">
        <v>60000000</v>
      </c>
      <c r="AR13" s="370"/>
      <c r="AS13" s="370"/>
      <c r="AT13" s="552">
        <f t="shared" si="3"/>
        <v>60000000</v>
      </c>
      <c r="AU13" s="525">
        <f t="shared" si="4"/>
        <v>270000000</v>
      </c>
      <c r="AV13" s="281" t="s">
        <v>100</v>
      </c>
    </row>
    <row r="14" spans="1:48" ht="69" customHeight="1" x14ac:dyDescent="0.2">
      <c r="A14" s="1018"/>
      <c r="B14" s="1015"/>
      <c r="C14" s="1018"/>
      <c r="D14" s="956"/>
      <c r="E14" s="1015"/>
      <c r="F14" s="347" t="s">
        <v>623</v>
      </c>
      <c r="G14" s="870" t="s">
        <v>2357</v>
      </c>
      <c r="H14" s="147">
        <v>56681</v>
      </c>
      <c r="I14" s="147">
        <v>60000</v>
      </c>
      <c r="J14" s="147">
        <v>56681</v>
      </c>
      <c r="K14" s="147">
        <v>57000</v>
      </c>
      <c r="L14" s="147">
        <v>58900</v>
      </c>
      <c r="M14" s="252">
        <v>60000</v>
      </c>
      <c r="N14" s="262" t="s">
        <v>92</v>
      </c>
      <c r="O14" s="139" t="s">
        <v>2126</v>
      </c>
      <c r="P14" s="140" t="s">
        <v>13</v>
      </c>
      <c r="Q14" s="141">
        <v>0</v>
      </c>
      <c r="R14" s="141">
        <v>4</v>
      </c>
      <c r="S14" s="142">
        <v>1</v>
      </c>
      <c r="T14" s="142">
        <v>1</v>
      </c>
      <c r="U14" s="142">
        <v>1</v>
      </c>
      <c r="V14" s="143">
        <v>1</v>
      </c>
      <c r="W14" s="369"/>
      <c r="X14" s="370"/>
      <c r="Y14" s="371">
        <v>15000000</v>
      </c>
      <c r="Z14" s="370"/>
      <c r="AA14" s="370"/>
      <c r="AB14" s="374">
        <f t="shared" si="0"/>
        <v>15000000</v>
      </c>
      <c r="AC14" s="369"/>
      <c r="AD14" s="370"/>
      <c r="AE14" s="371">
        <v>30000000</v>
      </c>
      <c r="AF14" s="370"/>
      <c r="AG14" s="370"/>
      <c r="AH14" s="552">
        <f t="shared" si="1"/>
        <v>30000000</v>
      </c>
      <c r="AI14" s="369"/>
      <c r="AJ14" s="370"/>
      <c r="AK14" s="371">
        <v>60000000</v>
      </c>
      <c r="AL14" s="370"/>
      <c r="AM14" s="370"/>
      <c r="AN14" s="552">
        <f t="shared" si="2"/>
        <v>60000000</v>
      </c>
      <c r="AO14" s="369"/>
      <c r="AP14" s="370"/>
      <c r="AQ14" s="371">
        <v>80000000</v>
      </c>
      <c r="AR14" s="370"/>
      <c r="AS14" s="370"/>
      <c r="AT14" s="552">
        <f t="shared" si="3"/>
        <v>80000000</v>
      </c>
      <c r="AU14" s="525">
        <f t="shared" si="4"/>
        <v>185000000</v>
      </c>
      <c r="AV14" s="281" t="s">
        <v>100</v>
      </c>
    </row>
    <row r="15" spans="1:48" ht="77.25" customHeight="1" x14ac:dyDescent="0.2">
      <c r="A15" s="1018"/>
      <c r="B15" s="1015"/>
      <c r="C15" s="1018"/>
      <c r="D15" s="956"/>
      <c r="E15" s="1015"/>
      <c r="F15" s="347" t="s">
        <v>2148</v>
      </c>
      <c r="G15" s="870" t="s">
        <v>1149</v>
      </c>
      <c r="H15" s="146">
        <v>37.6</v>
      </c>
      <c r="I15" s="146">
        <v>33.520000000000003</v>
      </c>
      <c r="J15" s="146">
        <v>37</v>
      </c>
      <c r="K15" s="146">
        <v>36</v>
      </c>
      <c r="L15" s="146">
        <v>34</v>
      </c>
      <c r="M15" s="261">
        <v>33.520000000000003</v>
      </c>
      <c r="N15" s="963" t="s">
        <v>94</v>
      </c>
      <c r="O15" s="1035" t="s">
        <v>2068</v>
      </c>
      <c r="P15" s="969" t="s">
        <v>13</v>
      </c>
      <c r="Q15" s="972">
        <v>0</v>
      </c>
      <c r="R15" s="972">
        <v>4</v>
      </c>
      <c r="S15" s="1013">
        <v>1</v>
      </c>
      <c r="T15" s="1013">
        <v>1</v>
      </c>
      <c r="U15" s="1013">
        <v>1</v>
      </c>
      <c r="V15" s="1032">
        <v>1</v>
      </c>
      <c r="W15" s="1006"/>
      <c r="X15" s="975"/>
      <c r="Y15" s="975">
        <v>0</v>
      </c>
      <c r="Z15" s="975"/>
      <c r="AA15" s="975"/>
      <c r="AB15" s="978">
        <f>+SUM(W15:AA22)</f>
        <v>0</v>
      </c>
      <c r="AC15" s="981"/>
      <c r="AD15" s="975"/>
      <c r="AE15" s="975">
        <v>0</v>
      </c>
      <c r="AF15" s="975"/>
      <c r="AG15" s="975"/>
      <c r="AH15" s="978">
        <f>+SUM(AC15:AG22)</f>
        <v>0</v>
      </c>
      <c r="AI15" s="981"/>
      <c r="AJ15" s="975"/>
      <c r="AK15" s="975">
        <v>40000000</v>
      </c>
      <c r="AL15" s="975"/>
      <c r="AM15" s="975"/>
      <c r="AN15" s="978">
        <f>+SUM(AI15:AM22)</f>
        <v>40000000</v>
      </c>
      <c r="AO15" s="981"/>
      <c r="AP15" s="975"/>
      <c r="AQ15" s="975">
        <v>50000000</v>
      </c>
      <c r="AR15" s="975"/>
      <c r="AS15" s="975"/>
      <c r="AT15" s="978">
        <f>+SUM(AO15:AS22)</f>
        <v>50000000</v>
      </c>
      <c r="AU15" s="987">
        <f>AT15+AN15+AH15+AB15</f>
        <v>90000000</v>
      </c>
      <c r="AV15" s="952" t="s">
        <v>100</v>
      </c>
    </row>
    <row r="16" spans="1:48" ht="77.25" customHeight="1" x14ac:dyDescent="0.2">
      <c r="A16" s="1018"/>
      <c r="B16" s="1015"/>
      <c r="C16" s="1018"/>
      <c r="D16" s="956"/>
      <c r="E16" s="1015"/>
      <c r="F16" s="276" t="s">
        <v>2141</v>
      </c>
      <c r="G16" s="870" t="s">
        <v>2134</v>
      </c>
      <c r="H16" s="146">
        <v>2.2999999999999998</v>
      </c>
      <c r="I16" s="146">
        <v>1.1499999999999999</v>
      </c>
      <c r="J16" s="146">
        <v>2.2999999999999998</v>
      </c>
      <c r="K16" s="204">
        <v>1.9166666666666665</v>
      </c>
      <c r="L16" s="204">
        <v>1.5333333333333332</v>
      </c>
      <c r="M16" s="261">
        <v>1.1499999999999999</v>
      </c>
      <c r="N16" s="964"/>
      <c r="O16" s="1036"/>
      <c r="P16" s="970"/>
      <c r="Q16" s="973"/>
      <c r="R16" s="973"/>
      <c r="S16" s="1031"/>
      <c r="T16" s="1031"/>
      <c r="U16" s="1031"/>
      <c r="V16" s="1033"/>
      <c r="W16" s="1007"/>
      <c r="X16" s="976"/>
      <c r="Y16" s="976"/>
      <c r="Z16" s="976"/>
      <c r="AA16" s="976"/>
      <c r="AB16" s="979"/>
      <c r="AC16" s="982"/>
      <c r="AD16" s="976"/>
      <c r="AE16" s="976"/>
      <c r="AF16" s="976"/>
      <c r="AG16" s="976"/>
      <c r="AH16" s="979"/>
      <c r="AI16" s="982"/>
      <c r="AJ16" s="976"/>
      <c r="AK16" s="976"/>
      <c r="AL16" s="976"/>
      <c r="AM16" s="976"/>
      <c r="AN16" s="979"/>
      <c r="AO16" s="982"/>
      <c r="AP16" s="976"/>
      <c r="AQ16" s="976"/>
      <c r="AR16" s="976"/>
      <c r="AS16" s="976"/>
      <c r="AT16" s="979"/>
      <c r="AU16" s="988"/>
      <c r="AV16" s="953"/>
    </row>
    <row r="17" spans="1:48" ht="77.25" customHeight="1" x14ac:dyDescent="0.2">
      <c r="A17" s="1018"/>
      <c r="B17" s="1015"/>
      <c r="C17" s="1018"/>
      <c r="D17" s="956"/>
      <c r="E17" s="1015"/>
      <c r="F17" s="276" t="s">
        <v>2142</v>
      </c>
      <c r="G17" s="870" t="s">
        <v>2135</v>
      </c>
      <c r="H17" s="146">
        <v>5.48</v>
      </c>
      <c r="I17" s="146">
        <v>3.84</v>
      </c>
      <c r="J17" s="146">
        <v>5.07</v>
      </c>
      <c r="K17" s="146">
        <v>4.66</v>
      </c>
      <c r="L17" s="146">
        <v>4.25</v>
      </c>
      <c r="M17" s="261">
        <v>3.84</v>
      </c>
      <c r="N17" s="964"/>
      <c r="O17" s="1036"/>
      <c r="P17" s="970"/>
      <c r="Q17" s="973"/>
      <c r="R17" s="973"/>
      <c r="S17" s="1031"/>
      <c r="T17" s="1031"/>
      <c r="U17" s="1031"/>
      <c r="V17" s="1033"/>
      <c r="W17" s="1007"/>
      <c r="X17" s="976"/>
      <c r="Y17" s="976"/>
      <c r="Z17" s="976"/>
      <c r="AA17" s="976"/>
      <c r="AB17" s="979"/>
      <c r="AC17" s="982"/>
      <c r="AD17" s="976"/>
      <c r="AE17" s="976"/>
      <c r="AF17" s="976"/>
      <c r="AG17" s="976"/>
      <c r="AH17" s="979"/>
      <c r="AI17" s="982"/>
      <c r="AJ17" s="976"/>
      <c r="AK17" s="976"/>
      <c r="AL17" s="976"/>
      <c r="AM17" s="976"/>
      <c r="AN17" s="979"/>
      <c r="AO17" s="982"/>
      <c r="AP17" s="976"/>
      <c r="AQ17" s="976"/>
      <c r="AR17" s="976"/>
      <c r="AS17" s="976"/>
      <c r="AT17" s="979"/>
      <c r="AU17" s="988"/>
      <c r="AV17" s="953"/>
    </row>
    <row r="18" spans="1:48" ht="77.25" customHeight="1" x14ac:dyDescent="0.2">
      <c r="A18" s="1018"/>
      <c r="B18" s="1015"/>
      <c r="C18" s="1018"/>
      <c r="D18" s="956"/>
      <c r="E18" s="1015"/>
      <c r="F18" s="276" t="s">
        <v>2143</v>
      </c>
      <c r="G18" s="870" t="s">
        <v>2136</v>
      </c>
      <c r="H18" s="204">
        <v>3</v>
      </c>
      <c r="I18" s="146">
        <v>2.9</v>
      </c>
      <c r="J18" s="146">
        <v>3</v>
      </c>
      <c r="K18" s="146">
        <v>3</v>
      </c>
      <c r="L18" s="146">
        <v>2.9</v>
      </c>
      <c r="M18" s="261">
        <v>2.9</v>
      </c>
      <c r="N18" s="964"/>
      <c r="O18" s="1036"/>
      <c r="P18" s="970"/>
      <c r="Q18" s="973"/>
      <c r="R18" s="973"/>
      <c r="S18" s="1031"/>
      <c r="T18" s="1031"/>
      <c r="U18" s="1031"/>
      <c r="V18" s="1033"/>
      <c r="W18" s="1007"/>
      <c r="X18" s="976"/>
      <c r="Y18" s="976"/>
      <c r="Z18" s="976"/>
      <c r="AA18" s="976"/>
      <c r="AB18" s="979"/>
      <c r="AC18" s="982"/>
      <c r="AD18" s="976"/>
      <c r="AE18" s="976"/>
      <c r="AF18" s="976"/>
      <c r="AG18" s="976"/>
      <c r="AH18" s="979"/>
      <c r="AI18" s="982"/>
      <c r="AJ18" s="976"/>
      <c r="AK18" s="976"/>
      <c r="AL18" s="976"/>
      <c r="AM18" s="976"/>
      <c r="AN18" s="979"/>
      <c r="AO18" s="982"/>
      <c r="AP18" s="976"/>
      <c r="AQ18" s="976"/>
      <c r="AR18" s="976"/>
      <c r="AS18" s="976"/>
      <c r="AT18" s="979"/>
      <c r="AU18" s="988"/>
      <c r="AV18" s="953"/>
    </row>
    <row r="19" spans="1:48" ht="77.25" customHeight="1" x14ac:dyDescent="0.2">
      <c r="A19" s="1018"/>
      <c r="B19" s="1015"/>
      <c r="C19" s="1018"/>
      <c r="D19" s="956"/>
      <c r="E19" s="1015"/>
      <c r="F19" s="276" t="s">
        <v>2144</v>
      </c>
      <c r="G19" s="870" t="s">
        <v>2137</v>
      </c>
      <c r="H19" s="146">
        <v>8.3000000000000007</v>
      </c>
      <c r="I19" s="146">
        <v>7.9</v>
      </c>
      <c r="J19" s="146">
        <v>8.1999999999999993</v>
      </c>
      <c r="K19" s="146">
        <v>8.1</v>
      </c>
      <c r="L19" s="146">
        <v>8</v>
      </c>
      <c r="M19" s="261">
        <v>7.9</v>
      </c>
      <c r="N19" s="964"/>
      <c r="O19" s="1036"/>
      <c r="P19" s="970"/>
      <c r="Q19" s="973"/>
      <c r="R19" s="973"/>
      <c r="S19" s="1031"/>
      <c r="T19" s="1031"/>
      <c r="U19" s="1031"/>
      <c r="V19" s="1033"/>
      <c r="W19" s="1007"/>
      <c r="X19" s="976"/>
      <c r="Y19" s="976"/>
      <c r="Z19" s="976"/>
      <c r="AA19" s="976"/>
      <c r="AB19" s="979"/>
      <c r="AC19" s="982"/>
      <c r="AD19" s="976"/>
      <c r="AE19" s="976"/>
      <c r="AF19" s="976"/>
      <c r="AG19" s="976"/>
      <c r="AH19" s="979"/>
      <c r="AI19" s="982"/>
      <c r="AJ19" s="976"/>
      <c r="AK19" s="976"/>
      <c r="AL19" s="976"/>
      <c r="AM19" s="976"/>
      <c r="AN19" s="979"/>
      <c r="AO19" s="982"/>
      <c r="AP19" s="976"/>
      <c r="AQ19" s="976"/>
      <c r="AR19" s="976"/>
      <c r="AS19" s="976"/>
      <c r="AT19" s="979"/>
      <c r="AU19" s="988"/>
      <c r="AV19" s="953"/>
    </row>
    <row r="20" spans="1:48" ht="77.25" customHeight="1" x14ac:dyDescent="0.2">
      <c r="A20" s="1018"/>
      <c r="B20" s="1015"/>
      <c r="C20" s="1018"/>
      <c r="D20" s="956"/>
      <c r="E20" s="1015"/>
      <c r="F20" s="276" t="s">
        <v>2145</v>
      </c>
      <c r="G20" s="870" t="s">
        <v>2138</v>
      </c>
      <c r="H20" s="146">
        <v>64</v>
      </c>
      <c r="I20" s="146">
        <v>57.38</v>
      </c>
      <c r="J20" s="146">
        <v>64</v>
      </c>
      <c r="K20" s="146">
        <v>61.79</v>
      </c>
      <c r="L20" s="146">
        <v>59.58</v>
      </c>
      <c r="M20" s="261">
        <v>57.38</v>
      </c>
      <c r="N20" s="964"/>
      <c r="O20" s="1036"/>
      <c r="P20" s="970"/>
      <c r="Q20" s="973"/>
      <c r="R20" s="973"/>
      <c r="S20" s="1031"/>
      <c r="T20" s="1031"/>
      <c r="U20" s="1031"/>
      <c r="V20" s="1033"/>
      <c r="W20" s="1007"/>
      <c r="X20" s="976"/>
      <c r="Y20" s="976"/>
      <c r="Z20" s="976"/>
      <c r="AA20" s="976"/>
      <c r="AB20" s="979"/>
      <c r="AC20" s="982"/>
      <c r="AD20" s="976"/>
      <c r="AE20" s="976"/>
      <c r="AF20" s="976"/>
      <c r="AG20" s="976"/>
      <c r="AH20" s="979"/>
      <c r="AI20" s="982"/>
      <c r="AJ20" s="976"/>
      <c r="AK20" s="976"/>
      <c r="AL20" s="976"/>
      <c r="AM20" s="976"/>
      <c r="AN20" s="979"/>
      <c r="AO20" s="982"/>
      <c r="AP20" s="976"/>
      <c r="AQ20" s="976"/>
      <c r="AR20" s="976"/>
      <c r="AS20" s="976"/>
      <c r="AT20" s="979"/>
      <c r="AU20" s="988"/>
      <c r="AV20" s="953"/>
    </row>
    <row r="21" spans="1:48" ht="77.25" customHeight="1" x14ac:dyDescent="0.2">
      <c r="A21" s="1018"/>
      <c r="B21" s="1015"/>
      <c r="C21" s="1018"/>
      <c r="D21" s="956"/>
      <c r="E21" s="1015"/>
      <c r="F21" s="276" t="s">
        <v>2146</v>
      </c>
      <c r="G21" s="870" t="s">
        <v>2139</v>
      </c>
      <c r="H21" s="146">
        <v>164</v>
      </c>
      <c r="I21" s="146">
        <v>155.24</v>
      </c>
      <c r="J21" s="328">
        <v>164</v>
      </c>
      <c r="K21" s="328">
        <v>161.1</v>
      </c>
      <c r="L21" s="328">
        <v>158.19999999999999</v>
      </c>
      <c r="M21" s="401" t="s">
        <v>2140</v>
      </c>
      <c r="N21" s="964"/>
      <c r="O21" s="1036"/>
      <c r="P21" s="970"/>
      <c r="Q21" s="973"/>
      <c r="R21" s="973"/>
      <c r="S21" s="1031"/>
      <c r="T21" s="1031"/>
      <c r="U21" s="1031"/>
      <c r="V21" s="1033"/>
      <c r="W21" s="1007"/>
      <c r="X21" s="976"/>
      <c r="Y21" s="976"/>
      <c r="Z21" s="976"/>
      <c r="AA21" s="976"/>
      <c r="AB21" s="979"/>
      <c r="AC21" s="982"/>
      <c r="AD21" s="976"/>
      <c r="AE21" s="976"/>
      <c r="AF21" s="976"/>
      <c r="AG21" s="976"/>
      <c r="AH21" s="979"/>
      <c r="AI21" s="982"/>
      <c r="AJ21" s="976"/>
      <c r="AK21" s="976"/>
      <c r="AL21" s="976"/>
      <c r="AM21" s="976"/>
      <c r="AN21" s="979"/>
      <c r="AO21" s="982"/>
      <c r="AP21" s="976"/>
      <c r="AQ21" s="976"/>
      <c r="AR21" s="976"/>
      <c r="AS21" s="976"/>
      <c r="AT21" s="979"/>
      <c r="AU21" s="988"/>
      <c r="AV21" s="953"/>
    </row>
    <row r="22" spans="1:48" ht="74.25" customHeight="1" x14ac:dyDescent="0.2">
      <c r="A22" s="1018"/>
      <c r="B22" s="1015"/>
      <c r="C22" s="1018"/>
      <c r="D22" s="956"/>
      <c r="E22" s="1015"/>
      <c r="F22" s="347" t="s">
        <v>2147</v>
      </c>
      <c r="G22" s="870" t="s">
        <v>1150</v>
      </c>
      <c r="H22" s="146">
        <v>223</v>
      </c>
      <c r="I22" s="146">
        <v>205</v>
      </c>
      <c r="J22" s="146">
        <v>222</v>
      </c>
      <c r="K22" s="146">
        <v>215</v>
      </c>
      <c r="L22" s="146">
        <v>210</v>
      </c>
      <c r="M22" s="261">
        <v>205</v>
      </c>
      <c r="N22" s="965"/>
      <c r="O22" s="1037"/>
      <c r="P22" s="971"/>
      <c r="Q22" s="974"/>
      <c r="R22" s="974"/>
      <c r="S22" s="1014"/>
      <c r="T22" s="1014"/>
      <c r="U22" s="1014"/>
      <c r="V22" s="1034"/>
      <c r="W22" s="1008"/>
      <c r="X22" s="977"/>
      <c r="Y22" s="977"/>
      <c r="Z22" s="977"/>
      <c r="AA22" s="977"/>
      <c r="AB22" s="980"/>
      <c r="AC22" s="983"/>
      <c r="AD22" s="977"/>
      <c r="AE22" s="977"/>
      <c r="AF22" s="977"/>
      <c r="AG22" s="977"/>
      <c r="AH22" s="980"/>
      <c r="AI22" s="983"/>
      <c r="AJ22" s="977"/>
      <c r="AK22" s="977"/>
      <c r="AL22" s="977"/>
      <c r="AM22" s="977"/>
      <c r="AN22" s="980"/>
      <c r="AO22" s="983"/>
      <c r="AP22" s="977"/>
      <c r="AQ22" s="977"/>
      <c r="AR22" s="977"/>
      <c r="AS22" s="977"/>
      <c r="AT22" s="980"/>
      <c r="AU22" s="989"/>
      <c r="AV22" s="954"/>
    </row>
    <row r="23" spans="1:48" ht="115.5" customHeight="1" x14ac:dyDescent="0.2">
      <c r="A23" s="1018"/>
      <c r="B23" s="1015"/>
      <c r="C23" s="1018"/>
      <c r="D23" s="956"/>
      <c r="E23" s="1015"/>
      <c r="F23" s="347" t="s">
        <v>1151</v>
      </c>
      <c r="G23" s="870" t="s">
        <v>1152</v>
      </c>
      <c r="H23" s="146">
        <v>8.19</v>
      </c>
      <c r="I23" s="146">
        <v>6.32</v>
      </c>
      <c r="J23" s="146">
        <v>8</v>
      </c>
      <c r="K23" s="146">
        <v>7.5</v>
      </c>
      <c r="L23" s="146">
        <v>7</v>
      </c>
      <c r="M23" s="261">
        <v>6.32</v>
      </c>
      <c r="N23" s="262" t="s">
        <v>95</v>
      </c>
      <c r="O23" s="139" t="s">
        <v>2093</v>
      </c>
      <c r="P23" s="140" t="s">
        <v>12</v>
      </c>
      <c r="Q23" s="141">
        <v>0</v>
      </c>
      <c r="R23" s="141">
        <v>25</v>
      </c>
      <c r="S23" s="142">
        <v>25</v>
      </c>
      <c r="T23" s="142">
        <v>25</v>
      </c>
      <c r="U23" s="142">
        <v>25</v>
      </c>
      <c r="V23" s="143">
        <v>25</v>
      </c>
      <c r="W23" s="369"/>
      <c r="X23" s="370"/>
      <c r="Y23" s="371">
        <v>20000000</v>
      </c>
      <c r="Z23" s="370"/>
      <c r="AA23" s="370"/>
      <c r="AB23" s="552">
        <f t="shared" ref="AB23:AB30" si="5">+SUM(W23:AA23)</f>
        <v>20000000</v>
      </c>
      <c r="AC23" s="369"/>
      <c r="AD23" s="370"/>
      <c r="AE23" s="371">
        <v>0</v>
      </c>
      <c r="AF23" s="370"/>
      <c r="AG23" s="370"/>
      <c r="AH23" s="552">
        <f t="shared" ref="AH23:AH30" si="6">+SUM(AC23:AG23)</f>
        <v>0</v>
      </c>
      <c r="AI23" s="369"/>
      <c r="AJ23" s="370"/>
      <c r="AK23" s="371">
        <v>50000000</v>
      </c>
      <c r="AL23" s="370"/>
      <c r="AM23" s="370"/>
      <c r="AN23" s="552">
        <f t="shared" ref="AN23:AN30" si="7">+SUM(AI23:AM23)</f>
        <v>50000000</v>
      </c>
      <c r="AO23" s="369"/>
      <c r="AP23" s="370"/>
      <c r="AQ23" s="371">
        <v>20000000</v>
      </c>
      <c r="AR23" s="370"/>
      <c r="AS23" s="370"/>
      <c r="AT23" s="552">
        <f t="shared" ref="AT23:AT30" si="8">+SUM(AO23:AS23)</f>
        <v>20000000</v>
      </c>
      <c r="AU23" s="525">
        <f t="shared" ref="AU23:AU36" si="9">AT23+AN23+AH23+AB23</f>
        <v>90000000</v>
      </c>
      <c r="AV23" s="281" t="s">
        <v>100</v>
      </c>
    </row>
    <row r="24" spans="1:48" ht="80.25" customHeight="1" x14ac:dyDescent="0.2">
      <c r="A24" s="1018"/>
      <c r="B24" s="1015"/>
      <c r="C24" s="1018"/>
      <c r="D24" s="956"/>
      <c r="E24" s="1015"/>
      <c r="F24" s="647" t="s">
        <v>1419</v>
      </c>
      <c r="G24" s="855" t="s">
        <v>2057</v>
      </c>
      <c r="H24" s="174">
        <v>0</v>
      </c>
      <c r="I24" s="175">
        <v>4</v>
      </c>
      <c r="J24" s="175">
        <v>1</v>
      </c>
      <c r="K24" s="175">
        <v>2</v>
      </c>
      <c r="L24" s="175">
        <v>3</v>
      </c>
      <c r="M24" s="279">
        <v>4</v>
      </c>
      <c r="N24" s="262" t="s">
        <v>85</v>
      </c>
      <c r="O24" s="139" t="s">
        <v>2094</v>
      </c>
      <c r="P24" s="140" t="s">
        <v>12</v>
      </c>
      <c r="Q24" s="141">
        <v>0</v>
      </c>
      <c r="R24" s="142">
        <v>800</v>
      </c>
      <c r="S24" s="142">
        <v>0</v>
      </c>
      <c r="T24" s="142">
        <v>200</v>
      </c>
      <c r="U24" s="142">
        <v>300</v>
      </c>
      <c r="V24" s="143">
        <v>300</v>
      </c>
      <c r="W24" s="369"/>
      <c r="X24" s="370"/>
      <c r="Y24" s="391"/>
      <c r="Z24" s="370"/>
      <c r="AA24" s="370"/>
      <c r="AB24" s="552">
        <f t="shared" si="5"/>
        <v>0</v>
      </c>
      <c r="AC24" s="369"/>
      <c r="AD24" s="370"/>
      <c r="AE24" s="371">
        <v>20000000</v>
      </c>
      <c r="AF24" s="370"/>
      <c r="AG24" s="370"/>
      <c r="AH24" s="552">
        <f t="shared" si="6"/>
        <v>20000000</v>
      </c>
      <c r="AI24" s="369"/>
      <c r="AJ24" s="370"/>
      <c r="AK24" s="371">
        <v>50000000</v>
      </c>
      <c r="AL24" s="370"/>
      <c r="AM24" s="370"/>
      <c r="AN24" s="552">
        <f t="shared" si="7"/>
        <v>50000000</v>
      </c>
      <c r="AO24" s="369"/>
      <c r="AP24" s="370"/>
      <c r="AQ24" s="371">
        <v>0</v>
      </c>
      <c r="AR24" s="370"/>
      <c r="AS24" s="370"/>
      <c r="AT24" s="552">
        <f t="shared" si="8"/>
        <v>0</v>
      </c>
      <c r="AU24" s="525">
        <f t="shared" si="9"/>
        <v>70000000</v>
      </c>
      <c r="AV24" s="281" t="s">
        <v>100</v>
      </c>
    </row>
    <row r="25" spans="1:48" ht="78" customHeight="1" x14ac:dyDescent="0.2">
      <c r="A25" s="1018"/>
      <c r="B25" s="1015"/>
      <c r="C25" s="1018"/>
      <c r="D25" s="956"/>
      <c r="E25" s="1015"/>
      <c r="F25" s="347" t="s">
        <v>1420</v>
      </c>
      <c r="G25" s="870" t="s">
        <v>1421</v>
      </c>
      <c r="H25" s="147">
        <v>1200</v>
      </c>
      <c r="I25" s="147">
        <v>6000</v>
      </c>
      <c r="J25" s="147">
        <v>1500</v>
      </c>
      <c r="K25" s="147">
        <v>3000</v>
      </c>
      <c r="L25" s="147">
        <v>4500</v>
      </c>
      <c r="M25" s="252">
        <v>6000</v>
      </c>
      <c r="N25" s="262" t="s">
        <v>88</v>
      </c>
      <c r="O25" s="139" t="s">
        <v>2095</v>
      </c>
      <c r="P25" s="140" t="s">
        <v>13</v>
      </c>
      <c r="Q25" s="141">
        <v>0</v>
      </c>
      <c r="R25" s="141">
        <v>4</v>
      </c>
      <c r="S25" s="142">
        <v>0</v>
      </c>
      <c r="T25" s="142">
        <v>1</v>
      </c>
      <c r="U25" s="142">
        <v>2</v>
      </c>
      <c r="V25" s="143">
        <v>1</v>
      </c>
      <c r="W25" s="369"/>
      <c r="X25" s="370"/>
      <c r="Y25" s="391">
        <v>0</v>
      </c>
      <c r="Z25" s="370"/>
      <c r="AA25" s="370"/>
      <c r="AB25" s="552">
        <f t="shared" si="5"/>
        <v>0</v>
      </c>
      <c r="AC25" s="369"/>
      <c r="AD25" s="370"/>
      <c r="AE25" s="371">
        <v>50000000</v>
      </c>
      <c r="AF25" s="370"/>
      <c r="AG25" s="370"/>
      <c r="AH25" s="552">
        <f t="shared" si="6"/>
        <v>50000000</v>
      </c>
      <c r="AI25" s="369"/>
      <c r="AJ25" s="370"/>
      <c r="AK25" s="371">
        <v>50000000</v>
      </c>
      <c r="AL25" s="370"/>
      <c r="AM25" s="370"/>
      <c r="AN25" s="552">
        <f t="shared" si="7"/>
        <v>50000000</v>
      </c>
      <c r="AO25" s="369"/>
      <c r="AP25" s="370"/>
      <c r="AQ25" s="371">
        <v>20000000</v>
      </c>
      <c r="AR25" s="370"/>
      <c r="AS25" s="370"/>
      <c r="AT25" s="552">
        <f t="shared" si="8"/>
        <v>20000000</v>
      </c>
      <c r="AU25" s="525">
        <f t="shared" si="9"/>
        <v>120000000</v>
      </c>
      <c r="AV25" s="281" t="s">
        <v>100</v>
      </c>
    </row>
    <row r="26" spans="1:48" ht="63.75" x14ac:dyDescent="0.2">
      <c r="A26" s="1018"/>
      <c r="B26" s="1015"/>
      <c r="C26" s="1018"/>
      <c r="D26" s="956"/>
      <c r="E26" s="1015"/>
      <c r="F26" s="647" t="s">
        <v>1422</v>
      </c>
      <c r="G26" s="912" t="s">
        <v>1423</v>
      </c>
      <c r="H26" s="402">
        <v>41951</v>
      </c>
      <c r="I26" s="402">
        <v>20976</v>
      </c>
      <c r="J26" s="402">
        <v>41951</v>
      </c>
      <c r="K26" s="402">
        <v>37000</v>
      </c>
      <c r="L26" s="402">
        <v>30000</v>
      </c>
      <c r="M26" s="403">
        <v>20976</v>
      </c>
      <c r="N26" s="262" t="s">
        <v>90</v>
      </c>
      <c r="O26" s="139" t="s">
        <v>2096</v>
      </c>
      <c r="P26" s="140" t="s">
        <v>13</v>
      </c>
      <c r="Q26" s="141">
        <v>0</v>
      </c>
      <c r="R26" s="141">
        <v>4</v>
      </c>
      <c r="S26" s="142">
        <v>0</v>
      </c>
      <c r="T26" s="142">
        <v>1</v>
      </c>
      <c r="U26" s="142">
        <v>2</v>
      </c>
      <c r="V26" s="143">
        <v>1</v>
      </c>
      <c r="W26" s="369"/>
      <c r="X26" s="370"/>
      <c r="Y26" s="391"/>
      <c r="Z26" s="370"/>
      <c r="AA26" s="370"/>
      <c r="AB26" s="552">
        <f t="shared" si="5"/>
        <v>0</v>
      </c>
      <c r="AC26" s="369"/>
      <c r="AD26" s="370"/>
      <c r="AE26" s="371">
        <v>30000000</v>
      </c>
      <c r="AF26" s="370"/>
      <c r="AG26" s="370"/>
      <c r="AH26" s="552">
        <f t="shared" si="6"/>
        <v>30000000</v>
      </c>
      <c r="AI26" s="369"/>
      <c r="AJ26" s="370"/>
      <c r="AK26" s="371">
        <v>60000000</v>
      </c>
      <c r="AL26" s="370"/>
      <c r="AM26" s="370"/>
      <c r="AN26" s="552">
        <f t="shared" si="7"/>
        <v>60000000</v>
      </c>
      <c r="AO26" s="369"/>
      <c r="AP26" s="370"/>
      <c r="AQ26" s="371">
        <v>0</v>
      </c>
      <c r="AR26" s="370"/>
      <c r="AS26" s="370"/>
      <c r="AT26" s="552">
        <f t="shared" si="8"/>
        <v>0</v>
      </c>
      <c r="AU26" s="525">
        <f t="shared" si="9"/>
        <v>90000000</v>
      </c>
      <c r="AV26" s="281" t="s">
        <v>100</v>
      </c>
    </row>
    <row r="27" spans="1:48" ht="100.5" customHeight="1" x14ac:dyDescent="0.2">
      <c r="A27" s="1018"/>
      <c r="B27" s="1015"/>
      <c r="C27" s="1018"/>
      <c r="D27" s="956"/>
      <c r="E27" s="1015"/>
      <c r="F27" s="647" t="s">
        <v>2275</v>
      </c>
      <c r="G27" s="855" t="s">
        <v>1153</v>
      </c>
      <c r="H27" s="402">
        <v>2240</v>
      </c>
      <c r="I27" s="402">
        <v>1740</v>
      </c>
      <c r="J27" s="175">
        <v>0</v>
      </c>
      <c r="K27" s="175">
        <v>200</v>
      </c>
      <c r="L27" s="175">
        <v>200</v>
      </c>
      <c r="M27" s="279">
        <v>100</v>
      </c>
      <c r="N27" s="262" t="s">
        <v>93</v>
      </c>
      <c r="O27" s="149" t="s">
        <v>2097</v>
      </c>
      <c r="P27" s="140" t="s">
        <v>13</v>
      </c>
      <c r="Q27" s="141">
        <v>0</v>
      </c>
      <c r="R27" s="142">
        <v>2000</v>
      </c>
      <c r="S27" s="142">
        <v>300</v>
      </c>
      <c r="T27" s="142">
        <v>600</v>
      </c>
      <c r="U27" s="142">
        <v>550</v>
      </c>
      <c r="V27" s="143">
        <v>550</v>
      </c>
      <c r="W27" s="369"/>
      <c r="X27" s="370"/>
      <c r="Y27" s="370">
        <v>110000000</v>
      </c>
      <c r="Z27" s="370"/>
      <c r="AA27" s="370"/>
      <c r="AB27" s="552">
        <f t="shared" si="5"/>
        <v>110000000</v>
      </c>
      <c r="AC27" s="369"/>
      <c r="AD27" s="370"/>
      <c r="AE27" s="375">
        <v>280000000</v>
      </c>
      <c r="AF27" s="370"/>
      <c r="AG27" s="370"/>
      <c r="AH27" s="552">
        <f t="shared" si="6"/>
        <v>280000000</v>
      </c>
      <c r="AI27" s="369"/>
      <c r="AJ27" s="370"/>
      <c r="AK27" s="370">
        <f>160000000+21995952</f>
        <v>181995952</v>
      </c>
      <c r="AL27" s="370"/>
      <c r="AM27" s="370"/>
      <c r="AN27" s="552">
        <f t="shared" si="7"/>
        <v>181995952</v>
      </c>
      <c r="AO27" s="369"/>
      <c r="AP27" s="370"/>
      <c r="AQ27" s="370">
        <v>160000000</v>
      </c>
      <c r="AR27" s="370"/>
      <c r="AS27" s="370"/>
      <c r="AT27" s="552">
        <f t="shared" si="8"/>
        <v>160000000</v>
      </c>
      <c r="AU27" s="525">
        <f t="shared" si="9"/>
        <v>731995952</v>
      </c>
      <c r="AV27" s="281" t="s">
        <v>100</v>
      </c>
    </row>
    <row r="28" spans="1:48" ht="79.5" customHeight="1" x14ac:dyDescent="0.2">
      <c r="A28" s="1018"/>
      <c r="B28" s="1015"/>
      <c r="C28" s="1018"/>
      <c r="D28" s="956"/>
      <c r="E28" s="1015"/>
      <c r="F28" s="963" t="s">
        <v>2066</v>
      </c>
      <c r="G28" s="966" t="s">
        <v>1154</v>
      </c>
      <c r="H28" s="1038">
        <v>13.5</v>
      </c>
      <c r="I28" s="1035">
        <v>12</v>
      </c>
      <c r="J28" s="1038">
        <v>13.5</v>
      </c>
      <c r="K28" s="1038">
        <v>13.4</v>
      </c>
      <c r="L28" s="1038">
        <v>13.1</v>
      </c>
      <c r="M28" s="1040">
        <v>12</v>
      </c>
      <c r="N28" s="262" t="s">
        <v>84</v>
      </c>
      <c r="O28" s="139" t="s">
        <v>2098</v>
      </c>
      <c r="P28" s="140" t="s">
        <v>12</v>
      </c>
      <c r="Q28" s="141">
        <v>0</v>
      </c>
      <c r="R28" s="141"/>
      <c r="S28" s="142">
        <v>100</v>
      </c>
      <c r="T28" s="142">
        <v>300</v>
      </c>
      <c r="U28" s="142">
        <v>500</v>
      </c>
      <c r="V28" s="143">
        <v>100</v>
      </c>
      <c r="W28" s="369"/>
      <c r="X28" s="370"/>
      <c r="Y28" s="371">
        <v>80000000</v>
      </c>
      <c r="Z28" s="370"/>
      <c r="AA28" s="370"/>
      <c r="AB28" s="552">
        <f t="shared" si="5"/>
        <v>80000000</v>
      </c>
      <c r="AC28" s="369"/>
      <c r="AD28" s="370"/>
      <c r="AE28" s="371">
        <v>200000000</v>
      </c>
      <c r="AF28" s="370"/>
      <c r="AG28" s="370"/>
      <c r="AH28" s="552">
        <f t="shared" si="6"/>
        <v>200000000</v>
      </c>
      <c r="AI28" s="369"/>
      <c r="AJ28" s="370"/>
      <c r="AK28" s="371">
        <v>150000000</v>
      </c>
      <c r="AL28" s="370"/>
      <c r="AM28" s="370"/>
      <c r="AN28" s="552">
        <f t="shared" si="7"/>
        <v>150000000</v>
      </c>
      <c r="AO28" s="369"/>
      <c r="AP28" s="370"/>
      <c r="AQ28" s="371">
        <v>100000000</v>
      </c>
      <c r="AR28" s="370"/>
      <c r="AS28" s="370"/>
      <c r="AT28" s="552">
        <f t="shared" si="8"/>
        <v>100000000</v>
      </c>
      <c r="AU28" s="525">
        <f t="shared" si="9"/>
        <v>530000000</v>
      </c>
      <c r="AV28" s="281" t="s">
        <v>100</v>
      </c>
    </row>
    <row r="29" spans="1:48" ht="98.25" customHeight="1" x14ac:dyDescent="0.2">
      <c r="A29" s="1018"/>
      <c r="B29" s="1015"/>
      <c r="C29" s="1018"/>
      <c r="D29" s="956"/>
      <c r="E29" s="1015"/>
      <c r="F29" s="965"/>
      <c r="G29" s="968"/>
      <c r="H29" s="1039"/>
      <c r="I29" s="1037"/>
      <c r="J29" s="1039"/>
      <c r="K29" s="1039"/>
      <c r="L29" s="1039"/>
      <c r="M29" s="1041"/>
      <c r="N29" s="262" t="s">
        <v>91</v>
      </c>
      <c r="O29" s="139" t="s">
        <v>2099</v>
      </c>
      <c r="P29" s="140" t="s">
        <v>13</v>
      </c>
      <c r="Q29" s="141">
        <v>0</v>
      </c>
      <c r="R29" s="141">
        <v>1000</v>
      </c>
      <c r="S29" s="142">
        <v>200</v>
      </c>
      <c r="T29" s="142">
        <v>300</v>
      </c>
      <c r="U29" s="142">
        <v>300</v>
      </c>
      <c r="V29" s="143">
        <v>200</v>
      </c>
      <c r="W29" s="369"/>
      <c r="X29" s="370"/>
      <c r="Y29" s="371">
        <v>40000000</v>
      </c>
      <c r="Z29" s="370"/>
      <c r="AA29" s="370"/>
      <c r="AB29" s="552">
        <f>+SUM(W29:AA29)</f>
        <v>40000000</v>
      </c>
      <c r="AC29" s="369"/>
      <c r="AD29" s="370"/>
      <c r="AE29" s="375">
        <v>50000000</v>
      </c>
      <c r="AF29" s="370"/>
      <c r="AG29" s="370"/>
      <c r="AH29" s="552">
        <f>+SUM(AC29:AG29)</f>
        <v>50000000</v>
      </c>
      <c r="AI29" s="369"/>
      <c r="AJ29" s="370"/>
      <c r="AK29" s="375">
        <v>150000000</v>
      </c>
      <c r="AL29" s="370"/>
      <c r="AM29" s="370"/>
      <c r="AN29" s="552">
        <f>+SUM(AI29:AM29)</f>
        <v>150000000</v>
      </c>
      <c r="AO29" s="369"/>
      <c r="AP29" s="370"/>
      <c r="AQ29" s="371">
        <v>20000000</v>
      </c>
      <c r="AR29" s="370"/>
      <c r="AS29" s="370"/>
      <c r="AT29" s="552">
        <f>+SUM(AO29:AS29)</f>
        <v>20000000</v>
      </c>
      <c r="AU29" s="525">
        <f t="shared" si="9"/>
        <v>260000000</v>
      </c>
      <c r="AV29" s="281" t="s">
        <v>100</v>
      </c>
    </row>
    <row r="30" spans="1:48" ht="132" customHeight="1" x14ac:dyDescent="0.2">
      <c r="A30" s="1018"/>
      <c r="B30" s="1015"/>
      <c r="C30" s="1018"/>
      <c r="D30" s="957"/>
      <c r="E30" s="1015"/>
      <c r="F30" s="647" t="s">
        <v>1424</v>
      </c>
      <c r="G30" s="855" t="s">
        <v>1425</v>
      </c>
      <c r="H30" s="175">
        <v>12.81</v>
      </c>
      <c r="I30" s="175">
        <v>15</v>
      </c>
      <c r="J30" s="175">
        <v>12.81</v>
      </c>
      <c r="K30" s="175">
        <v>12.95</v>
      </c>
      <c r="L30" s="175">
        <v>13.55</v>
      </c>
      <c r="M30" s="279">
        <v>15</v>
      </c>
      <c r="N30" s="275" t="s">
        <v>96</v>
      </c>
      <c r="O30" s="150" t="s">
        <v>97</v>
      </c>
      <c r="P30" s="151" t="s">
        <v>12</v>
      </c>
      <c r="Q30" s="152">
        <v>0</v>
      </c>
      <c r="R30" s="152">
        <v>1</v>
      </c>
      <c r="S30" s="153">
        <v>0</v>
      </c>
      <c r="T30" s="153">
        <v>1</v>
      </c>
      <c r="U30" s="153">
        <v>1</v>
      </c>
      <c r="V30" s="154">
        <v>1</v>
      </c>
      <c r="W30" s="369"/>
      <c r="X30" s="370"/>
      <c r="Y30" s="370"/>
      <c r="Z30" s="370"/>
      <c r="AA30" s="370"/>
      <c r="AB30" s="552">
        <f t="shared" si="5"/>
        <v>0</v>
      </c>
      <c r="AC30" s="369"/>
      <c r="AD30" s="370"/>
      <c r="AE30" s="370">
        <v>40000000</v>
      </c>
      <c r="AF30" s="370"/>
      <c r="AG30" s="370"/>
      <c r="AH30" s="552">
        <f t="shared" si="6"/>
        <v>40000000</v>
      </c>
      <c r="AI30" s="369"/>
      <c r="AJ30" s="370"/>
      <c r="AK30" s="370">
        <v>40000000</v>
      </c>
      <c r="AL30" s="370"/>
      <c r="AM30" s="370"/>
      <c r="AN30" s="552">
        <f t="shared" si="7"/>
        <v>40000000</v>
      </c>
      <c r="AO30" s="369"/>
      <c r="AP30" s="370"/>
      <c r="AQ30" s="370">
        <v>40000000</v>
      </c>
      <c r="AR30" s="370"/>
      <c r="AS30" s="370"/>
      <c r="AT30" s="552">
        <f t="shared" si="8"/>
        <v>40000000</v>
      </c>
      <c r="AU30" s="525">
        <f t="shared" si="9"/>
        <v>120000000</v>
      </c>
      <c r="AV30" s="281" t="s">
        <v>100</v>
      </c>
    </row>
    <row r="31" spans="1:48" ht="13.5" customHeight="1" x14ac:dyDescent="0.2">
      <c r="A31" s="1018"/>
      <c r="B31" s="1015"/>
      <c r="C31" s="1021"/>
      <c r="D31" s="706"/>
      <c r="E31" s="707"/>
      <c r="F31" s="708"/>
      <c r="G31" s="709"/>
      <c r="H31" s="709"/>
      <c r="I31" s="709"/>
      <c r="J31" s="709"/>
      <c r="K31" s="709"/>
      <c r="L31" s="709"/>
      <c r="M31" s="710"/>
      <c r="N31" s="711"/>
      <c r="O31" s="711"/>
      <c r="P31" s="712"/>
      <c r="Q31" s="713"/>
      <c r="R31" s="713"/>
      <c r="S31" s="713"/>
      <c r="T31" s="713"/>
      <c r="U31" s="713"/>
      <c r="V31" s="713"/>
      <c r="W31" s="704">
        <f t="shared" ref="W31:X31" si="10">+SUM(W9:W30)</f>
        <v>0</v>
      </c>
      <c r="X31" s="704">
        <f t="shared" si="10"/>
        <v>0</v>
      </c>
      <c r="Y31" s="704">
        <f>+SUM(Y9:Y30)</f>
        <v>590000000</v>
      </c>
      <c r="Z31" s="704">
        <f t="shared" ref="Z31:AA31" si="11">+SUM(Z9:Z30)</f>
        <v>0</v>
      </c>
      <c r="AA31" s="704">
        <f t="shared" si="11"/>
        <v>0</v>
      </c>
      <c r="AB31" s="705">
        <f t="shared" ref="AB31:AU31" si="12">+SUM(AB9:AB30)</f>
        <v>590000000</v>
      </c>
      <c r="AC31" s="704">
        <f t="shared" ref="AC31:AD31" si="13">+SUM(AC9:AC30)</f>
        <v>0</v>
      </c>
      <c r="AD31" s="704">
        <f t="shared" si="13"/>
        <v>0</v>
      </c>
      <c r="AE31" s="704">
        <f>+SUM(AE9:AE30)</f>
        <v>1100000000</v>
      </c>
      <c r="AF31" s="704">
        <f t="shared" ref="AF31:AG31" si="14">+SUM(AF9:AF30)</f>
        <v>0</v>
      </c>
      <c r="AG31" s="704">
        <f t="shared" si="14"/>
        <v>0</v>
      </c>
      <c r="AH31" s="705">
        <f t="shared" si="12"/>
        <v>1100000000</v>
      </c>
      <c r="AI31" s="704">
        <f t="shared" ref="AI31:AJ31" si="15">+SUM(AI9:AI30)</f>
        <v>0</v>
      </c>
      <c r="AJ31" s="704">
        <f t="shared" si="15"/>
        <v>0</v>
      </c>
      <c r="AK31" s="704">
        <f>+SUM(AK9:AK30)</f>
        <v>1291995952</v>
      </c>
      <c r="AL31" s="704">
        <f t="shared" ref="AL31:AM31" si="16">+SUM(AL9:AL30)</f>
        <v>0</v>
      </c>
      <c r="AM31" s="704">
        <f t="shared" si="16"/>
        <v>0</v>
      </c>
      <c r="AN31" s="705">
        <f t="shared" si="12"/>
        <v>1291995952</v>
      </c>
      <c r="AO31" s="704">
        <f t="shared" ref="AO31:AP31" si="17">+SUM(AO9:AO30)</f>
        <v>0</v>
      </c>
      <c r="AP31" s="704">
        <f t="shared" si="17"/>
        <v>0</v>
      </c>
      <c r="AQ31" s="704">
        <f>+SUM(AQ9:AQ30)</f>
        <v>830000000</v>
      </c>
      <c r="AR31" s="704">
        <f t="shared" ref="AR31:AS31" si="18">+SUM(AR9:AR30)</f>
        <v>0</v>
      </c>
      <c r="AS31" s="704">
        <f t="shared" si="18"/>
        <v>0</v>
      </c>
      <c r="AT31" s="705">
        <f t="shared" si="12"/>
        <v>830000000</v>
      </c>
      <c r="AU31" s="705">
        <f t="shared" si="12"/>
        <v>3811995952</v>
      </c>
      <c r="AV31" s="282"/>
    </row>
    <row r="32" spans="1:48" ht="95.25" customHeight="1" x14ac:dyDescent="0.2">
      <c r="A32" s="1018"/>
      <c r="B32" s="1015"/>
      <c r="C32" s="1015" t="s">
        <v>40</v>
      </c>
      <c r="D32" s="955" t="s">
        <v>81</v>
      </c>
      <c r="E32" s="1015" t="s">
        <v>101</v>
      </c>
      <c r="F32" s="316" t="s">
        <v>1426</v>
      </c>
      <c r="G32" s="866" t="s">
        <v>2351</v>
      </c>
      <c r="H32" s="155">
        <v>42.9</v>
      </c>
      <c r="I32" s="155">
        <v>25</v>
      </c>
      <c r="J32" s="155">
        <v>42.9</v>
      </c>
      <c r="K32" s="155">
        <v>40.200000000000003</v>
      </c>
      <c r="L32" s="155">
        <v>30</v>
      </c>
      <c r="M32" s="183">
        <v>25</v>
      </c>
      <c r="N32" s="262" t="s">
        <v>102</v>
      </c>
      <c r="O32" s="139" t="s">
        <v>2100</v>
      </c>
      <c r="P32" s="140" t="s">
        <v>13</v>
      </c>
      <c r="Q32" s="156">
        <v>0</v>
      </c>
      <c r="R32" s="156">
        <v>1</v>
      </c>
      <c r="S32" s="157">
        <v>0</v>
      </c>
      <c r="T32" s="157">
        <v>1</v>
      </c>
      <c r="U32" s="157">
        <v>0</v>
      </c>
      <c r="V32" s="698">
        <v>0</v>
      </c>
      <c r="W32" s="519">
        <v>0</v>
      </c>
      <c r="X32" s="376"/>
      <c r="Y32" s="376">
        <v>0</v>
      </c>
      <c r="Z32" s="376"/>
      <c r="AA32" s="376"/>
      <c r="AB32" s="377">
        <f>SUM(W32:AA32)</f>
        <v>0</v>
      </c>
      <c r="AC32" s="381">
        <v>0</v>
      </c>
      <c r="AD32" s="376"/>
      <c r="AE32" s="376">
        <v>90000000</v>
      </c>
      <c r="AF32" s="376">
        <v>0</v>
      </c>
      <c r="AG32" s="376"/>
      <c r="AH32" s="523">
        <f>SUM(AC32:AG32)</f>
        <v>90000000</v>
      </c>
      <c r="AI32" s="382"/>
      <c r="AJ32" s="371"/>
      <c r="AK32" s="371">
        <v>0</v>
      </c>
      <c r="AL32" s="371"/>
      <c r="AM32" s="375"/>
      <c r="AN32" s="523">
        <f>SUM(AI32:AM32)</f>
        <v>0</v>
      </c>
      <c r="AO32" s="382">
        <v>0</v>
      </c>
      <c r="AP32" s="371"/>
      <c r="AQ32" s="383">
        <v>0</v>
      </c>
      <c r="AR32" s="383"/>
      <c r="AS32" s="384">
        <f>AQ32</f>
        <v>0</v>
      </c>
      <c r="AT32" s="523">
        <f>SUM(AO32:AS32)</f>
        <v>0</v>
      </c>
      <c r="AU32" s="525">
        <f t="shared" si="9"/>
        <v>90000000</v>
      </c>
      <c r="AV32" s="282" t="s">
        <v>100</v>
      </c>
    </row>
    <row r="33" spans="1:49" ht="62.25" customHeight="1" x14ac:dyDescent="0.2">
      <c r="A33" s="1018"/>
      <c r="B33" s="1015"/>
      <c r="C33" s="1015"/>
      <c r="D33" s="956"/>
      <c r="E33" s="1015"/>
      <c r="F33" s="316" t="s">
        <v>2383</v>
      </c>
      <c r="G33" s="866" t="s">
        <v>1428</v>
      </c>
      <c r="H33" s="155">
        <v>54.34</v>
      </c>
      <c r="I33" s="155">
        <v>6</v>
      </c>
      <c r="J33" s="155">
        <v>54.34</v>
      </c>
      <c r="K33" s="155">
        <v>55</v>
      </c>
      <c r="L33" s="155">
        <v>55.5</v>
      </c>
      <c r="M33" s="183">
        <v>6</v>
      </c>
      <c r="N33" s="262" t="s">
        <v>103</v>
      </c>
      <c r="O33" s="139" t="s">
        <v>2101</v>
      </c>
      <c r="P33" s="140" t="s">
        <v>13</v>
      </c>
      <c r="Q33" s="156">
        <v>0</v>
      </c>
      <c r="R33" s="157">
        <v>1000</v>
      </c>
      <c r="S33" s="157">
        <v>100</v>
      </c>
      <c r="T33" s="157">
        <v>250</v>
      </c>
      <c r="U33" s="157">
        <v>400</v>
      </c>
      <c r="V33" s="699">
        <v>250</v>
      </c>
      <c r="W33" s="548"/>
      <c r="X33" s="371"/>
      <c r="Y33" s="371">
        <v>10000000</v>
      </c>
      <c r="Z33" s="371"/>
      <c r="AA33" s="371"/>
      <c r="AB33" s="374">
        <f t="shared" ref="AB33:AB36" si="19">SUM(W33:AA33)</f>
        <v>10000000</v>
      </c>
      <c r="AC33" s="382"/>
      <c r="AD33" s="371"/>
      <c r="AE33" s="371">
        <v>30000000</v>
      </c>
      <c r="AF33" s="371"/>
      <c r="AG33" s="371"/>
      <c r="AH33" s="552">
        <f t="shared" ref="AH33:AH36" si="20">SUM(AC33:AG33)</f>
        <v>30000000</v>
      </c>
      <c r="AI33" s="382"/>
      <c r="AJ33" s="371"/>
      <c r="AK33" s="371">
        <v>50000000</v>
      </c>
      <c r="AL33" s="371"/>
      <c r="AM33" s="371"/>
      <c r="AN33" s="552">
        <f t="shared" ref="AN33:AN36" si="21">SUM(AI33:AM33)</f>
        <v>50000000</v>
      </c>
      <c r="AO33" s="382"/>
      <c r="AP33" s="371"/>
      <c r="AQ33" s="383">
        <v>20000000</v>
      </c>
      <c r="AR33" s="383"/>
      <c r="AS33" s="383"/>
      <c r="AT33" s="552">
        <f t="shared" ref="AT33:AT36" si="22">SUM(AO33:AS33)</f>
        <v>20000000</v>
      </c>
      <c r="AU33" s="525">
        <f t="shared" si="9"/>
        <v>110000000</v>
      </c>
      <c r="AV33" s="281" t="s">
        <v>100</v>
      </c>
    </row>
    <row r="34" spans="1:49" ht="126.75" customHeight="1" x14ac:dyDescent="0.2">
      <c r="A34" s="1018"/>
      <c r="B34" s="1015"/>
      <c r="C34" s="1015"/>
      <c r="D34" s="956"/>
      <c r="E34" s="1015"/>
      <c r="F34" s="316" t="s">
        <v>1155</v>
      </c>
      <c r="G34" s="866" t="s">
        <v>1156</v>
      </c>
      <c r="H34" s="155">
        <v>171.38</v>
      </c>
      <c r="I34" s="155">
        <v>151.4</v>
      </c>
      <c r="J34" s="155">
        <v>171</v>
      </c>
      <c r="K34" s="155">
        <v>165</v>
      </c>
      <c r="L34" s="155">
        <v>160</v>
      </c>
      <c r="M34" s="183">
        <v>151.4</v>
      </c>
      <c r="N34" s="262" t="s">
        <v>104</v>
      </c>
      <c r="O34" s="139" t="s">
        <v>2102</v>
      </c>
      <c r="P34" s="140" t="s">
        <v>13</v>
      </c>
      <c r="Q34" s="156">
        <v>0</v>
      </c>
      <c r="R34" s="157">
        <v>30000</v>
      </c>
      <c r="S34" s="157">
        <v>2000</v>
      </c>
      <c r="T34" s="157">
        <v>8000</v>
      </c>
      <c r="U34" s="157">
        <v>12000</v>
      </c>
      <c r="V34" s="698">
        <v>8000</v>
      </c>
      <c r="W34" s="548"/>
      <c r="X34" s="371"/>
      <c r="Y34" s="371">
        <v>30000000</v>
      </c>
      <c r="Z34" s="371"/>
      <c r="AA34" s="371"/>
      <c r="AB34" s="374">
        <f t="shared" si="19"/>
        <v>30000000</v>
      </c>
      <c r="AC34" s="382"/>
      <c r="AD34" s="371"/>
      <c r="AE34" s="371">
        <v>40000000</v>
      </c>
      <c r="AF34" s="371"/>
      <c r="AG34" s="371"/>
      <c r="AH34" s="552">
        <f t="shared" si="20"/>
        <v>40000000</v>
      </c>
      <c r="AI34" s="382"/>
      <c r="AJ34" s="371"/>
      <c r="AK34" s="371">
        <v>90000000</v>
      </c>
      <c r="AL34" s="371"/>
      <c r="AM34" s="371"/>
      <c r="AN34" s="552">
        <f t="shared" si="21"/>
        <v>90000000</v>
      </c>
      <c r="AO34" s="382"/>
      <c r="AP34" s="371"/>
      <c r="AQ34" s="383">
        <v>30000000</v>
      </c>
      <c r="AR34" s="383"/>
      <c r="AS34" s="383"/>
      <c r="AT34" s="552">
        <f t="shared" si="22"/>
        <v>30000000</v>
      </c>
      <c r="AU34" s="525">
        <f t="shared" si="9"/>
        <v>190000000</v>
      </c>
      <c r="AV34" s="281" t="s">
        <v>100</v>
      </c>
    </row>
    <row r="35" spans="1:49" ht="105.75" customHeight="1" x14ac:dyDescent="0.2">
      <c r="A35" s="1018"/>
      <c r="B35" s="1015"/>
      <c r="C35" s="1015"/>
      <c r="D35" s="956"/>
      <c r="E35" s="1015"/>
      <c r="F35" s="316" t="s">
        <v>1157</v>
      </c>
      <c r="G35" s="866" t="s">
        <v>1158</v>
      </c>
      <c r="H35" s="155">
        <v>44.36</v>
      </c>
      <c r="I35" s="155">
        <v>36.69</v>
      </c>
      <c r="J35" s="155">
        <v>44.32</v>
      </c>
      <c r="K35" s="155">
        <v>42</v>
      </c>
      <c r="L35" s="155">
        <v>40</v>
      </c>
      <c r="M35" s="183">
        <v>36.69</v>
      </c>
      <c r="N35" s="262" t="s">
        <v>105</v>
      </c>
      <c r="O35" s="139" t="s">
        <v>2103</v>
      </c>
      <c r="P35" s="140" t="s">
        <v>13</v>
      </c>
      <c r="Q35" s="156">
        <v>0</v>
      </c>
      <c r="R35" s="157">
        <v>15000</v>
      </c>
      <c r="S35" s="157">
        <v>1000</v>
      </c>
      <c r="T35" s="157">
        <v>4000</v>
      </c>
      <c r="U35" s="157">
        <v>6000</v>
      </c>
      <c r="V35" s="698">
        <v>4000</v>
      </c>
      <c r="W35" s="548"/>
      <c r="X35" s="371"/>
      <c r="Y35" s="371">
        <v>10000000</v>
      </c>
      <c r="Z35" s="371"/>
      <c r="AA35" s="371"/>
      <c r="AB35" s="374">
        <f t="shared" si="19"/>
        <v>10000000</v>
      </c>
      <c r="AC35" s="382"/>
      <c r="AD35" s="371"/>
      <c r="AE35" s="371">
        <v>20000000</v>
      </c>
      <c r="AF35" s="371"/>
      <c r="AG35" s="371"/>
      <c r="AH35" s="552">
        <f t="shared" si="20"/>
        <v>20000000</v>
      </c>
      <c r="AI35" s="382"/>
      <c r="AJ35" s="371"/>
      <c r="AK35" s="371">
        <v>40000000</v>
      </c>
      <c r="AL35" s="371"/>
      <c r="AM35" s="376"/>
      <c r="AN35" s="552">
        <f t="shared" si="21"/>
        <v>40000000</v>
      </c>
      <c r="AO35" s="382"/>
      <c r="AP35" s="371"/>
      <c r="AQ35" s="383">
        <v>40000000</v>
      </c>
      <c r="AR35" s="383"/>
      <c r="AS35" s="385"/>
      <c r="AT35" s="552">
        <f t="shared" si="22"/>
        <v>40000000</v>
      </c>
      <c r="AU35" s="525">
        <f t="shared" si="9"/>
        <v>110000000</v>
      </c>
      <c r="AV35" s="283" t="s">
        <v>100</v>
      </c>
    </row>
    <row r="36" spans="1:49" ht="62.25" customHeight="1" x14ac:dyDescent="0.2">
      <c r="A36" s="1018"/>
      <c r="B36" s="1015"/>
      <c r="C36" s="1015"/>
      <c r="D36" s="956"/>
      <c r="E36" s="1015"/>
      <c r="F36" s="316" t="s">
        <v>1159</v>
      </c>
      <c r="G36" s="866" t="s">
        <v>2348</v>
      </c>
      <c r="H36" s="155">
        <v>5.2</v>
      </c>
      <c r="I36" s="256">
        <v>3.8</v>
      </c>
      <c r="J36" s="155">
        <v>5.0999999999999996</v>
      </c>
      <c r="K36" s="155">
        <v>4.8</v>
      </c>
      <c r="L36" s="155">
        <v>4</v>
      </c>
      <c r="M36" s="183">
        <v>3.8</v>
      </c>
      <c r="N36" s="262" t="s">
        <v>106</v>
      </c>
      <c r="O36" s="139" t="s">
        <v>2104</v>
      </c>
      <c r="P36" s="140" t="s">
        <v>13</v>
      </c>
      <c r="Q36" s="156">
        <v>0</v>
      </c>
      <c r="R36" s="156">
        <v>4</v>
      </c>
      <c r="S36" s="157">
        <v>1</v>
      </c>
      <c r="T36" s="157">
        <v>1</v>
      </c>
      <c r="U36" s="157">
        <v>1</v>
      </c>
      <c r="V36" s="698">
        <v>1</v>
      </c>
      <c r="W36" s="519"/>
      <c r="X36" s="370"/>
      <c r="Y36" s="371">
        <v>10000000</v>
      </c>
      <c r="Z36" s="370"/>
      <c r="AA36" s="370"/>
      <c r="AB36" s="552">
        <f t="shared" si="19"/>
        <v>10000000</v>
      </c>
      <c r="AC36" s="369"/>
      <c r="AD36" s="370"/>
      <c r="AE36" s="371">
        <v>30000000</v>
      </c>
      <c r="AF36" s="370"/>
      <c r="AG36" s="370"/>
      <c r="AH36" s="552">
        <f t="shared" si="20"/>
        <v>30000000</v>
      </c>
      <c r="AI36" s="369"/>
      <c r="AJ36" s="370"/>
      <c r="AK36" s="371">
        <v>0</v>
      </c>
      <c r="AL36" s="370"/>
      <c r="AM36" s="370"/>
      <c r="AN36" s="552">
        <f t="shared" si="21"/>
        <v>0</v>
      </c>
      <c r="AO36" s="369"/>
      <c r="AP36" s="370"/>
      <c r="AQ36" s="383">
        <v>10000000</v>
      </c>
      <c r="AR36" s="386"/>
      <c r="AS36" s="386"/>
      <c r="AT36" s="552">
        <f t="shared" si="22"/>
        <v>10000000</v>
      </c>
      <c r="AU36" s="525">
        <f t="shared" si="9"/>
        <v>50000000</v>
      </c>
      <c r="AV36" s="281" t="s">
        <v>100</v>
      </c>
    </row>
    <row r="37" spans="1:49" ht="78" customHeight="1" x14ac:dyDescent="0.2">
      <c r="A37" s="1018"/>
      <c r="B37" s="1015"/>
      <c r="C37" s="1015"/>
      <c r="D37" s="956"/>
      <c r="E37" s="1015"/>
      <c r="F37" s="316" t="s">
        <v>1160</v>
      </c>
      <c r="G37" s="866" t="s">
        <v>1161</v>
      </c>
      <c r="H37" s="155">
        <v>26.29</v>
      </c>
      <c r="I37" s="155">
        <v>25.2</v>
      </c>
      <c r="J37" s="256">
        <v>26.2</v>
      </c>
      <c r="K37" s="155">
        <v>26.17</v>
      </c>
      <c r="L37" s="155">
        <v>26</v>
      </c>
      <c r="M37" s="183">
        <v>25.2</v>
      </c>
      <c r="N37" s="963" t="s">
        <v>107</v>
      </c>
      <c r="O37" s="966" t="s">
        <v>2105</v>
      </c>
      <c r="P37" s="969" t="s">
        <v>13</v>
      </c>
      <c r="Q37" s="972">
        <v>0</v>
      </c>
      <c r="R37" s="972">
        <v>50000</v>
      </c>
      <c r="S37" s="1013">
        <v>1000</v>
      </c>
      <c r="T37" s="1013">
        <v>15000</v>
      </c>
      <c r="U37" s="1013">
        <v>20000</v>
      </c>
      <c r="V37" s="1003">
        <v>14000</v>
      </c>
      <c r="W37" s="1006">
        <v>0</v>
      </c>
      <c r="X37" s="975"/>
      <c r="Y37" s="975">
        <v>20000000</v>
      </c>
      <c r="Z37" s="975"/>
      <c r="AA37" s="975"/>
      <c r="AB37" s="978">
        <f>+SUM(W37:AA38)</f>
        <v>20000000</v>
      </c>
      <c r="AC37" s="981"/>
      <c r="AD37" s="975"/>
      <c r="AE37" s="975">
        <v>32883015</v>
      </c>
      <c r="AF37" s="975"/>
      <c r="AG37" s="975"/>
      <c r="AH37" s="978">
        <f>+SUM(AC37:AG38)</f>
        <v>32883015</v>
      </c>
      <c r="AI37" s="981"/>
      <c r="AJ37" s="975"/>
      <c r="AK37" s="975">
        <v>20000000</v>
      </c>
      <c r="AL37" s="975"/>
      <c r="AM37" s="975"/>
      <c r="AN37" s="978">
        <f>+SUM(AI37:AM38)</f>
        <v>20000000</v>
      </c>
      <c r="AO37" s="981">
        <v>0</v>
      </c>
      <c r="AP37" s="975"/>
      <c r="AQ37" s="1009">
        <v>10000000</v>
      </c>
      <c r="AR37" s="1009"/>
      <c r="AS37" s="1009"/>
      <c r="AT37" s="978">
        <f>+SUM(AO37:AS38)</f>
        <v>10000000</v>
      </c>
      <c r="AU37" s="1011">
        <f>AT37+AN37+AH37+AB37</f>
        <v>82883015</v>
      </c>
      <c r="AV37" s="958" t="s">
        <v>100</v>
      </c>
    </row>
    <row r="38" spans="1:49" ht="69.75" customHeight="1" x14ac:dyDescent="0.2">
      <c r="A38" s="1018"/>
      <c r="B38" s="1015"/>
      <c r="C38" s="1015"/>
      <c r="D38" s="956"/>
      <c r="E38" s="1015"/>
      <c r="F38" s="316" t="s">
        <v>1162</v>
      </c>
      <c r="G38" s="866" t="s">
        <v>1163</v>
      </c>
      <c r="H38" s="155">
        <v>6</v>
      </c>
      <c r="I38" s="155">
        <v>3.75</v>
      </c>
      <c r="J38" s="256">
        <v>6</v>
      </c>
      <c r="K38" s="256">
        <v>5</v>
      </c>
      <c r="L38" s="256">
        <v>4</v>
      </c>
      <c r="M38" s="183">
        <v>3.75</v>
      </c>
      <c r="N38" s="965"/>
      <c r="O38" s="968"/>
      <c r="P38" s="971"/>
      <c r="Q38" s="974"/>
      <c r="R38" s="974"/>
      <c r="S38" s="1014"/>
      <c r="T38" s="1014"/>
      <c r="U38" s="1014"/>
      <c r="V38" s="1005"/>
      <c r="W38" s="1008"/>
      <c r="X38" s="977"/>
      <c r="Y38" s="977"/>
      <c r="Z38" s="977"/>
      <c r="AA38" s="977"/>
      <c r="AB38" s="980"/>
      <c r="AC38" s="983"/>
      <c r="AD38" s="977"/>
      <c r="AE38" s="977"/>
      <c r="AF38" s="977"/>
      <c r="AG38" s="977"/>
      <c r="AH38" s="980"/>
      <c r="AI38" s="983"/>
      <c r="AJ38" s="977"/>
      <c r="AK38" s="977"/>
      <c r="AL38" s="977"/>
      <c r="AM38" s="977"/>
      <c r="AN38" s="980"/>
      <c r="AO38" s="983"/>
      <c r="AP38" s="977"/>
      <c r="AQ38" s="1010"/>
      <c r="AR38" s="1010"/>
      <c r="AS38" s="1010"/>
      <c r="AT38" s="980"/>
      <c r="AU38" s="1012"/>
      <c r="AV38" s="959"/>
    </row>
    <row r="39" spans="1:49" ht="52.5" customHeight="1" x14ac:dyDescent="0.2">
      <c r="A39" s="1018"/>
      <c r="B39" s="1015"/>
      <c r="C39" s="1015"/>
      <c r="D39" s="957"/>
      <c r="E39" s="1015"/>
      <c r="F39" s="316" t="s">
        <v>1164</v>
      </c>
      <c r="G39" s="866" t="s">
        <v>1165</v>
      </c>
      <c r="H39" s="141">
        <v>33.049999999999997</v>
      </c>
      <c r="I39" s="155">
        <v>30.58</v>
      </c>
      <c r="J39" s="155">
        <v>30.58</v>
      </c>
      <c r="K39" s="256">
        <v>31</v>
      </c>
      <c r="L39" s="155">
        <v>30.58</v>
      </c>
      <c r="M39" s="183">
        <v>0</v>
      </c>
      <c r="N39" s="262" t="s">
        <v>108</v>
      </c>
      <c r="O39" s="139" t="s">
        <v>2106</v>
      </c>
      <c r="P39" s="140" t="s">
        <v>12</v>
      </c>
      <c r="Q39" s="156">
        <v>0</v>
      </c>
      <c r="R39" s="156">
        <v>26</v>
      </c>
      <c r="S39" s="157">
        <v>0</v>
      </c>
      <c r="T39" s="157">
        <v>15</v>
      </c>
      <c r="U39" s="157">
        <v>11</v>
      </c>
      <c r="V39" s="698">
        <v>0</v>
      </c>
      <c r="W39" s="519"/>
      <c r="X39" s="370"/>
      <c r="Y39" s="371">
        <v>0</v>
      </c>
      <c r="Z39" s="370"/>
      <c r="AA39" s="370"/>
      <c r="AB39" s="552">
        <f t="shared" ref="AB39:AB42" si="23">SUM(W39:AA39)</f>
        <v>0</v>
      </c>
      <c r="AC39" s="369"/>
      <c r="AD39" s="370"/>
      <c r="AE39" s="371">
        <v>12000000</v>
      </c>
      <c r="AF39" s="370"/>
      <c r="AG39" s="370"/>
      <c r="AH39" s="552">
        <f t="shared" ref="AH39:AH42" si="24">SUM(AC39:AG39)</f>
        <v>12000000</v>
      </c>
      <c r="AI39" s="369"/>
      <c r="AJ39" s="370"/>
      <c r="AK39" s="371">
        <v>20000000</v>
      </c>
      <c r="AL39" s="370"/>
      <c r="AM39" s="370"/>
      <c r="AN39" s="552">
        <f t="shared" ref="AN39:AN42" si="25">SUM(AI39:AM39)</f>
        <v>20000000</v>
      </c>
      <c r="AO39" s="369"/>
      <c r="AP39" s="370"/>
      <c r="AQ39" s="383">
        <v>0</v>
      </c>
      <c r="AR39" s="386"/>
      <c r="AS39" s="386"/>
      <c r="AT39" s="552">
        <f t="shared" ref="AT39:AT42" si="26">SUM(AO39:AS39)</f>
        <v>0</v>
      </c>
      <c r="AU39" s="525">
        <f t="shared" ref="AU39" si="27">AT39+AN39+AH39+AB39</f>
        <v>32000000</v>
      </c>
      <c r="AV39" s="281" t="s">
        <v>100</v>
      </c>
    </row>
    <row r="40" spans="1:49" ht="14.25" customHeight="1" x14ac:dyDescent="0.2">
      <c r="A40" s="1018"/>
      <c r="B40" s="1015"/>
      <c r="C40" s="1015"/>
      <c r="D40" s="714"/>
      <c r="E40" s="715"/>
      <c r="F40" s="708"/>
      <c r="G40" s="709"/>
      <c r="H40" s="709"/>
      <c r="I40" s="709"/>
      <c r="J40" s="709"/>
      <c r="K40" s="709"/>
      <c r="L40" s="709"/>
      <c r="M40" s="710"/>
      <c r="N40" s="716"/>
      <c r="O40" s="716"/>
      <c r="P40" s="716"/>
      <c r="Q40" s="716"/>
      <c r="R40" s="716"/>
      <c r="S40" s="716"/>
      <c r="T40" s="716"/>
      <c r="U40" s="716"/>
      <c r="V40" s="716"/>
      <c r="W40" s="717">
        <f>+SUM(W32:W39)</f>
        <v>0</v>
      </c>
      <c r="X40" s="704">
        <f t="shared" ref="X40:AA40" si="28">+SUM(X32:X39)</f>
        <v>0</v>
      </c>
      <c r="Y40" s="704">
        <f t="shared" si="28"/>
        <v>80000000</v>
      </c>
      <c r="Z40" s="704">
        <f t="shared" si="28"/>
        <v>0</v>
      </c>
      <c r="AA40" s="704">
        <f t="shared" si="28"/>
        <v>0</v>
      </c>
      <c r="AB40" s="704">
        <f>+SUM(AB32:AB39)</f>
        <v>80000000</v>
      </c>
      <c r="AC40" s="704">
        <f>+SUM(AC32:AC39)</f>
        <v>0</v>
      </c>
      <c r="AD40" s="704">
        <f t="shared" ref="AD40" si="29">+SUM(AD32:AD39)</f>
        <v>0</v>
      </c>
      <c r="AE40" s="704">
        <f t="shared" ref="AE40" si="30">+SUM(AE32:AE39)</f>
        <v>254883015</v>
      </c>
      <c r="AF40" s="704">
        <f t="shared" ref="AF40" si="31">+SUM(AF32:AF39)</f>
        <v>0</v>
      </c>
      <c r="AG40" s="704">
        <f t="shared" ref="AG40" si="32">+SUM(AG32:AG39)</f>
        <v>0</v>
      </c>
      <c r="AH40" s="704">
        <f>+SUM(AH32:AH39)</f>
        <v>254883015</v>
      </c>
      <c r="AI40" s="704">
        <f>+SUM(AI32:AI39)</f>
        <v>0</v>
      </c>
      <c r="AJ40" s="704">
        <f t="shared" ref="AJ40" si="33">+SUM(AJ32:AJ39)</f>
        <v>0</v>
      </c>
      <c r="AK40" s="704">
        <f t="shared" ref="AK40" si="34">+SUM(AK32:AK39)</f>
        <v>220000000</v>
      </c>
      <c r="AL40" s="704">
        <f t="shared" ref="AL40" si="35">+SUM(AL32:AL39)</f>
        <v>0</v>
      </c>
      <c r="AM40" s="704">
        <f t="shared" ref="AM40" si="36">+SUM(AM32:AM39)</f>
        <v>0</v>
      </c>
      <c r="AN40" s="704">
        <f>+SUM(AN32:AN39)</f>
        <v>220000000</v>
      </c>
      <c r="AO40" s="704">
        <f>+SUM(AO32:AO39)</f>
        <v>0</v>
      </c>
      <c r="AP40" s="704">
        <f t="shared" ref="AP40" si="37">+SUM(AP32:AP39)</f>
        <v>0</v>
      </c>
      <c r="AQ40" s="704">
        <f t="shared" ref="AQ40" si="38">+SUM(AQ32:AQ39)</f>
        <v>110000000</v>
      </c>
      <c r="AR40" s="704">
        <f t="shared" ref="AR40" si="39">+SUM(AR32:AR39)</f>
        <v>0</v>
      </c>
      <c r="AS40" s="704">
        <f t="shared" ref="AS40" si="40">+SUM(AS32:AS39)</f>
        <v>0</v>
      </c>
      <c r="AT40" s="704">
        <f>+SUM(AT32:AT39)</f>
        <v>110000000</v>
      </c>
      <c r="AU40" s="704">
        <f>+SUM(AU32:AU39)</f>
        <v>664883015</v>
      </c>
      <c r="AV40" s="718"/>
      <c r="AW40" s="162"/>
    </row>
    <row r="41" spans="1:49" ht="93.75" customHeight="1" x14ac:dyDescent="0.2">
      <c r="A41" s="1018"/>
      <c r="B41" s="1015"/>
      <c r="C41" s="1015" t="s">
        <v>41</v>
      </c>
      <c r="D41" s="1030" t="s">
        <v>81</v>
      </c>
      <c r="E41" s="1015" t="s">
        <v>101</v>
      </c>
      <c r="F41" s="508" t="s">
        <v>1166</v>
      </c>
      <c r="G41" s="863" t="s">
        <v>1167</v>
      </c>
      <c r="H41" s="852">
        <v>5.3</v>
      </c>
      <c r="I41" s="404">
        <v>3.3</v>
      </c>
      <c r="J41" s="404">
        <v>5.2</v>
      </c>
      <c r="K41" s="404">
        <v>4.5</v>
      </c>
      <c r="L41" s="405">
        <v>4</v>
      </c>
      <c r="M41" s="406">
        <v>3.3</v>
      </c>
      <c r="N41" s="274" t="s">
        <v>109</v>
      </c>
      <c r="O41" s="132" t="s">
        <v>2107</v>
      </c>
      <c r="P41" s="163" t="s">
        <v>13</v>
      </c>
      <c r="Q41" s="164">
        <v>0</v>
      </c>
      <c r="R41" s="165">
        <v>40000</v>
      </c>
      <c r="S41" s="165">
        <v>3000</v>
      </c>
      <c r="T41" s="165">
        <v>10000</v>
      </c>
      <c r="U41" s="165">
        <v>20000</v>
      </c>
      <c r="V41" s="546">
        <v>7000</v>
      </c>
      <c r="W41" s="521"/>
      <c r="X41" s="375"/>
      <c r="Y41" s="371">
        <v>30000000</v>
      </c>
      <c r="Z41" s="375"/>
      <c r="AA41" s="375"/>
      <c r="AB41" s="552">
        <f t="shared" si="23"/>
        <v>30000000</v>
      </c>
      <c r="AC41" s="387"/>
      <c r="AD41" s="375"/>
      <c r="AE41" s="375">
        <v>110000000</v>
      </c>
      <c r="AF41" s="375"/>
      <c r="AG41" s="375"/>
      <c r="AH41" s="552">
        <f t="shared" si="24"/>
        <v>110000000</v>
      </c>
      <c r="AI41" s="387"/>
      <c r="AJ41" s="375"/>
      <c r="AK41" s="371">
        <v>50000000</v>
      </c>
      <c r="AL41" s="375"/>
      <c r="AM41" s="375"/>
      <c r="AN41" s="552">
        <f t="shared" si="25"/>
        <v>50000000</v>
      </c>
      <c r="AO41" s="387"/>
      <c r="AP41" s="375"/>
      <c r="AQ41" s="371">
        <v>60000000</v>
      </c>
      <c r="AR41" s="375"/>
      <c r="AS41" s="375"/>
      <c r="AT41" s="552">
        <f t="shared" si="26"/>
        <v>60000000</v>
      </c>
      <c r="AU41" s="525">
        <f t="shared" ref="AU41:AU42" si="41">AT41+AN41+AH41+AB41</f>
        <v>250000000</v>
      </c>
      <c r="AV41" s="283" t="s">
        <v>100</v>
      </c>
    </row>
    <row r="42" spans="1:49" ht="87.75" customHeight="1" x14ac:dyDescent="0.2">
      <c r="A42" s="1018"/>
      <c r="B42" s="1015"/>
      <c r="C42" s="1015"/>
      <c r="D42" s="1030"/>
      <c r="E42" s="1015"/>
      <c r="F42" s="648" t="s">
        <v>991</v>
      </c>
      <c r="G42" s="149" t="s">
        <v>2358</v>
      </c>
      <c r="H42" s="176">
        <v>122</v>
      </c>
      <c r="I42" s="176">
        <v>122</v>
      </c>
      <c r="J42" s="176">
        <v>122</v>
      </c>
      <c r="K42" s="176">
        <v>122</v>
      </c>
      <c r="L42" s="176">
        <v>122</v>
      </c>
      <c r="M42" s="407">
        <v>122</v>
      </c>
      <c r="N42" s="262" t="s">
        <v>111</v>
      </c>
      <c r="O42" s="139" t="s">
        <v>112</v>
      </c>
      <c r="P42" s="140" t="s">
        <v>13</v>
      </c>
      <c r="Q42" s="141">
        <v>0</v>
      </c>
      <c r="R42" s="142">
        <v>1000</v>
      </c>
      <c r="S42" s="142">
        <v>100</v>
      </c>
      <c r="T42" s="142">
        <v>300</v>
      </c>
      <c r="U42" s="142">
        <v>500</v>
      </c>
      <c r="V42" s="700">
        <v>200</v>
      </c>
      <c r="W42" s="519"/>
      <c r="X42" s="370"/>
      <c r="Y42" s="371">
        <v>50000000</v>
      </c>
      <c r="Z42" s="370"/>
      <c r="AA42" s="370"/>
      <c r="AB42" s="552">
        <f t="shared" si="23"/>
        <v>50000000</v>
      </c>
      <c r="AC42" s="369"/>
      <c r="AD42" s="370"/>
      <c r="AE42" s="371">
        <v>56510687</v>
      </c>
      <c r="AF42" s="370"/>
      <c r="AG42" s="370"/>
      <c r="AH42" s="552">
        <f t="shared" si="24"/>
        <v>56510687</v>
      </c>
      <c r="AI42" s="369"/>
      <c r="AJ42" s="370"/>
      <c r="AK42" s="371">
        <v>60000000</v>
      </c>
      <c r="AL42" s="370"/>
      <c r="AM42" s="370"/>
      <c r="AN42" s="552">
        <f t="shared" si="25"/>
        <v>60000000</v>
      </c>
      <c r="AO42" s="369"/>
      <c r="AP42" s="370"/>
      <c r="AQ42" s="371">
        <v>50000000</v>
      </c>
      <c r="AR42" s="370"/>
      <c r="AS42" s="370"/>
      <c r="AT42" s="552">
        <f t="shared" si="26"/>
        <v>50000000</v>
      </c>
      <c r="AU42" s="525">
        <f t="shared" si="41"/>
        <v>216510687</v>
      </c>
      <c r="AV42" s="281" t="s">
        <v>100</v>
      </c>
    </row>
    <row r="43" spans="1:49" ht="70.5" customHeight="1" x14ac:dyDescent="0.2">
      <c r="A43" s="1018"/>
      <c r="B43" s="1015"/>
      <c r="C43" s="1015"/>
      <c r="D43" s="1030"/>
      <c r="E43" s="1015"/>
      <c r="F43" s="316" t="s">
        <v>1168</v>
      </c>
      <c r="G43" s="866" t="s">
        <v>2349</v>
      </c>
      <c r="H43" s="155">
        <v>171</v>
      </c>
      <c r="I43" s="155">
        <v>151.4</v>
      </c>
      <c r="J43" s="155">
        <v>170</v>
      </c>
      <c r="K43" s="155">
        <v>175</v>
      </c>
      <c r="L43" s="155">
        <v>160</v>
      </c>
      <c r="M43" s="183">
        <v>151.4</v>
      </c>
      <c r="N43" s="963" t="s">
        <v>113</v>
      </c>
      <c r="O43" s="966" t="s">
        <v>1169</v>
      </c>
      <c r="P43" s="1042" t="s">
        <v>13</v>
      </c>
      <c r="Q43" s="969">
        <v>0</v>
      </c>
      <c r="R43" s="969">
        <v>4</v>
      </c>
      <c r="S43" s="984">
        <v>1</v>
      </c>
      <c r="T43" s="984">
        <v>1</v>
      </c>
      <c r="U43" s="984">
        <v>1</v>
      </c>
      <c r="V43" s="1003">
        <v>1</v>
      </c>
      <c r="W43" s="1006"/>
      <c r="X43" s="975"/>
      <c r="Y43" s="975">
        <v>0</v>
      </c>
      <c r="Z43" s="975"/>
      <c r="AA43" s="975"/>
      <c r="AB43" s="978">
        <f>+SUM(W43:AA44)</f>
        <v>0</v>
      </c>
      <c r="AC43" s="981"/>
      <c r="AD43" s="975"/>
      <c r="AE43" s="975">
        <v>30000000</v>
      </c>
      <c r="AF43" s="975"/>
      <c r="AG43" s="975"/>
      <c r="AH43" s="978">
        <f>+SUM(AC43:AG44)</f>
        <v>30000000</v>
      </c>
      <c r="AI43" s="981"/>
      <c r="AJ43" s="975"/>
      <c r="AK43" s="975">
        <v>30000000</v>
      </c>
      <c r="AL43" s="975"/>
      <c r="AM43" s="975"/>
      <c r="AN43" s="978">
        <f>+SUM(AI43:AM44)</f>
        <v>30000000</v>
      </c>
      <c r="AO43" s="981"/>
      <c r="AP43" s="975"/>
      <c r="AQ43" s="975">
        <v>0</v>
      </c>
      <c r="AR43" s="975"/>
      <c r="AS43" s="975"/>
      <c r="AT43" s="978">
        <f>+SUM(AO43:AS44)</f>
        <v>0</v>
      </c>
      <c r="AU43" s="987">
        <f>AT43+AN43+AH43+AB43</f>
        <v>60000000</v>
      </c>
      <c r="AV43" s="958" t="s">
        <v>100</v>
      </c>
    </row>
    <row r="44" spans="1:49" ht="85.5" customHeight="1" x14ac:dyDescent="0.2">
      <c r="A44" s="1018"/>
      <c r="B44" s="1015"/>
      <c r="C44" s="1015"/>
      <c r="D44" s="1030"/>
      <c r="E44" s="1015"/>
      <c r="F44" s="316" t="s">
        <v>1170</v>
      </c>
      <c r="G44" s="866" t="s">
        <v>1171</v>
      </c>
      <c r="H44" s="155">
        <v>142.58000000000001</v>
      </c>
      <c r="I44" s="155">
        <v>141.08000000000001</v>
      </c>
      <c r="J44" s="256">
        <v>142.5</v>
      </c>
      <c r="K44" s="155">
        <v>142.47999999999999</v>
      </c>
      <c r="L44" s="155">
        <v>142</v>
      </c>
      <c r="M44" s="183">
        <v>141.08000000000001</v>
      </c>
      <c r="N44" s="965"/>
      <c r="O44" s="968"/>
      <c r="P44" s="1043"/>
      <c r="Q44" s="971"/>
      <c r="R44" s="971"/>
      <c r="S44" s="986"/>
      <c r="T44" s="986"/>
      <c r="U44" s="986"/>
      <c r="V44" s="1005"/>
      <c r="W44" s="1008"/>
      <c r="X44" s="977"/>
      <c r="Y44" s="977"/>
      <c r="Z44" s="977"/>
      <c r="AA44" s="977"/>
      <c r="AB44" s="980"/>
      <c r="AC44" s="983"/>
      <c r="AD44" s="977"/>
      <c r="AE44" s="977"/>
      <c r="AF44" s="977"/>
      <c r="AG44" s="977"/>
      <c r="AH44" s="980"/>
      <c r="AI44" s="983"/>
      <c r="AJ44" s="977"/>
      <c r="AK44" s="977"/>
      <c r="AL44" s="977"/>
      <c r="AM44" s="977"/>
      <c r="AN44" s="980"/>
      <c r="AO44" s="983"/>
      <c r="AP44" s="977"/>
      <c r="AQ44" s="977"/>
      <c r="AR44" s="977"/>
      <c r="AS44" s="977"/>
      <c r="AT44" s="980"/>
      <c r="AU44" s="989"/>
      <c r="AV44" s="959"/>
    </row>
    <row r="45" spans="1:49" ht="104.25" customHeight="1" x14ac:dyDescent="0.2">
      <c r="A45" s="1018"/>
      <c r="B45" s="1015"/>
      <c r="C45" s="1015"/>
      <c r="D45" s="1030"/>
      <c r="E45" s="1015"/>
      <c r="F45" s="316" t="s">
        <v>1172</v>
      </c>
      <c r="G45" s="866" t="s">
        <v>1173</v>
      </c>
      <c r="H45" s="155">
        <v>99.31</v>
      </c>
      <c r="I45" s="155">
        <v>95.31</v>
      </c>
      <c r="J45" s="155">
        <v>99</v>
      </c>
      <c r="K45" s="155">
        <v>98</v>
      </c>
      <c r="L45" s="155">
        <v>97</v>
      </c>
      <c r="M45" s="183">
        <v>95.31</v>
      </c>
      <c r="N45" s="262" t="s">
        <v>115</v>
      </c>
      <c r="O45" s="139" t="s">
        <v>2108</v>
      </c>
      <c r="P45" s="140" t="s">
        <v>13</v>
      </c>
      <c r="Q45" s="141">
        <v>0</v>
      </c>
      <c r="R45" s="142">
        <v>1000</v>
      </c>
      <c r="S45" s="142">
        <v>100</v>
      </c>
      <c r="T45" s="142">
        <v>200</v>
      </c>
      <c r="U45" s="142">
        <v>400</v>
      </c>
      <c r="V45" s="700">
        <v>300</v>
      </c>
      <c r="W45" s="519"/>
      <c r="X45" s="370"/>
      <c r="Y45" s="371">
        <v>30000000</v>
      </c>
      <c r="Z45" s="370"/>
      <c r="AA45" s="370"/>
      <c r="AB45" s="552">
        <f t="shared" ref="AB45:AB54" si="42">SUM(W45:AA45)</f>
        <v>30000000</v>
      </c>
      <c r="AC45" s="369"/>
      <c r="AD45" s="370"/>
      <c r="AE45" s="371">
        <v>30000000</v>
      </c>
      <c r="AF45" s="370"/>
      <c r="AG45" s="370"/>
      <c r="AH45" s="552">
        <f t="shared" ref="AH45:AH54" si="43">SUM(AC45:AG45)</f>
        <v>30000000</v>
      </c>
      <c r="AI45" s="369"/>
      <c r="AJ45" s="370"/>
      <c r="AK45" s="371">
        <v>40000000</v>
      </c>
      <c r="AL45" s="370"/>
      <c r="AM45" s="370"/>
      <c r="AN45" s="552">
        <f t="shared" ref="AN45:AN54" si="44">SUM(AI45:AM45)</f>
        <v>40000000</v>
      </c>
      <c r="AO45" s="369"/>
      <c r="AP45" s="370"/>
      <c r="AQ45" s="371">
        <v>0</v>
      </c>
      <c r="AR45" s="370"/>
      <c r="AS45" s="370"/>
      <c r="AT45" s="552">
        <f t="shared" ref="AT45:AT54" si="45">SUM(AO45:AS45)</f>
        <v>0</v>
      </c>
      <c r="AU45" s="525">
        <f t="shared" ref="AU45:AU46" si="46">AT45+AN45+AH45+AB45</f>
        <v>100000000</v>
      </c>
      <c r="AV45" s="281" t="s">
        <v>100</v>
      </c>
    </row>
    <row r="46" spans="1:49" ht="87" customHeight="1" x14ac:dyDescent="0.2">
      <c r="A46" s="1018"/>
      <c r="B46" s="1015"/>
      <c r="C46" s="1015"/>
      <c r="D46" s="1030"/>
      <c r="E46" s="1015"/>
      <c r="F46" s="315" t="s">
        <v>1427</v>
      </c>
      <c r="G46" s="861" t="s">
        <v>1429</v>
      </c>
      <c r="H46" s="155">
        <v>42.9</v>
      </c>
      <c r="I46" s="155">
        <v>25</v>
      </c>
      <c r="J46" s="155">
        <v>42.9</v>
      </c>
      <c r="K46" s="155">
        <v>40.200000000000003</v>
      </c>
      <c r="L46" s="155">
        <v>30</v>
      </c>
      <c r="M46" s="183">
        <v>25</v>
      </c>
      <c r="N46" s="276" t="s">
        <v>110</v>
      </c>
      <c r="O46" s="139" t="s">
        <v>2109</v>
      </c>
      <c r="P46" s="140" t="s">
        <v>13</v>
      </c>
      <c r="Q46" s="141">
        <v>0</v>
      </c>
      <c r="R46" s="141">
        <v>1</v>
      </c>
      <c r="S46" s="142">
        <v>0</v>
      </c>
      <c r="T46" s="142">
        <v>1</v>
      </c>
      <c r="U46" s="142">
        <v>0</v>
      </c>
      <c r="V46" s="700">
        <v>0</v>
      </c>
      <c r="W46" s="519"/>
      <c r="X46" s="370"/>
      <c r="Y46" s="370">
        <v>0</v>
      </c>
      <c r="Z46" s="370"/>
      <c r="AA46" s="370"/>
      <c r="AB46" s="552">
        <f t="shared" si="42"/>
        <v>0</v>
      </c>
      <c r="AC46" s="369"/>
      <c r="AD46" s="370"/>
      <c r="AE46" s="370">
        <v>80000000</v>
      </c>
      <c r="AF46" s="370"/>
      <c r="AG46" s="370"/>
      <c r="AH46" s="552">
        <f t="shared" si="43"/>
        <v>80000000</v>
      </c>
      <c r="AI46" s="369"/>
      <c r="AJ46" s="370"/>
      <c r="AK46" s="370">
        <v>0</v>
      </c>
      <c r="AL46" s="370"/>
      <c r="AM46" s="370"/>
      <c r="AN46" s="552">
        <f t="shared" si="44"/>
        <v>0</v>
      </c>
      <c r="AO46" s="369"/>
      <c r="AP46" s="370"/>
      <c r="AQ46" s="370">
        <v>0</v>
      </c>
      <c r="AR46" s="370"/>
      <c r="AS46" s="370"/>
      <c r="AT46" s="552">
        <f t="shared" si="45"/>
        <v>0</v>
      </c>
      <c r="AU46" s="525">
        <f t="shared" si="46"/>
        <v>80000000</v>
      </c>
      <c r="AV46" s="281" t="s">
        <v>100</v>
      </c>
      <c r="AW46" s="162"/>
    </row>
    <row r="47" spans="1:49" ht="94.5" customHeight="1" x14ac:dyDescent="0.2">
      <c r="A47" s="1018"/>
      <c r="B47" s="1015"/>
      <c r="C47" s="1015"/>
      <c r="D47" s="1030"/>
      <c r="E47" s="1015"/>
      <c r="F47" s="316" t="s">
        <v>1174</v>
      </c>
      <c r="G47" s="866" t="s">
        <v>1152</v>
      </c>
      <c r="H47" s="155">
        <v>8.19</v>
      </c>
      <c r="I47" s="155">
        <v>6.32</v>
      </c>
      <c r="J47" s="256">
        <v>8.18</v>
      </c>
      <c r="K47" s="155">
        <v>7.5</v>
      </c>
      <c r="L47" s="408">
        <v>7</v>
      </c>
      <c r="M47" s="183">
        <v>6.32</v>
      </c>
      <c r="N47" s="262" t="s">
        <v>114</v>
      </c>
      <c r="O47" s="139" t="s">
        <v>2110</v>
      </c>
      <c r="P47" s="140" t="s">
        <v>13</v>
      </c>
      <c r="Q47" s="164">
        <v>0</v>
      </c>
      <c r="R47" s="164">
        <v>12</v>
      </c>
      <c r="S47" s="165">
        <v>0</v>
      </c>
      <c r="T47" s="165">
        <v>2</v>
      </c>
      <c r="U47" s="165">
        <v>5</v>
      </c>
      <c r="V47" s="700">
        <v>5</v>
      </c>
      <c r="W47" s="519"/>
      <c r="X47" s="370"/>
      <c r="Y47" s="370">
        <v>0</v>
      </c>
      <c r="Z47" s="370"/>
      <c r="AA47" s="370"/>
      <c r="AB47" s="552">
        <f t="shared" si="42"/>
        <v>0</v>
      </c>
      <c r="AC47" s="369"/>
      <c r="AD47" s="370"/>
      <c r="AE47" s="370">
        <v>30000000</v>
      </c>
      <c r="AF47" s="370"/>
      <c r="AG47" s="370"/>
      <c r="AH47" s="552">
        <f t="shared" si="43"/>
        <v>30000000</v>
      </c>
      <c r="AI47" s="369"/>
      <c r="AJ47" s="370"/>
      <c r="AK47" s="370">
        <v>75000000</v>
      </c>
      <c r="AL47" s="370"/>
      <c r="AM47" s="370"/>
      <c r="AN47" s="552">
        <f t="shared" si="44"/>
        <v>75000000</v>
      </c>
      <c r="AO47" s="369"/>
      <c r="AP47" s="370"/>
      <c r="AQ47" s="370">
        <v>75000000</v>
      </c>
      <c r="AR47" s="370"/>
      <c r="AS47" s="370"/>
      <c r="AT47" s="552">
        <f t="shared" si="45"/>
        <v>75000000</v>
      </c>
      <c r="AU47" s="527">
        <f>SUM(AB47+AH47+AN47+AT47)</f>
        <v>180000000</v>
      </c>
      <c r="AV47" s="281" t="s">
        <v>100</v>
      </c>
    </row>
    <row r="48" spans="1:49" ht="13.5" customHeight="1" x14ac:dyDescent="0.2">
      <c r="A48" s="1018"/>
      <c r="B48" s="1015"/>
      <c r="C48" s="1015"/>
      <c r="D48" s="714"/>
      <c r="E48" s="715"/>
      <c r="F48" s="716"/>
      <c r="G48" s="913"/>
      <c r="H48" s="720"/>
      <c r="I48" s="720"/>
      <c r="J48" s="720"/>
      <c r="K48" s="720"/>
      <c r="L48" s="720"/>
      <c r="M48" s="721"/>
      <c r="N48" s="716"/>
      <c r="O48" s="716"/>
      <c r="P48" s="716"/>
      <c r="Q48" s="716"/>
      <c r="R48" s="716"/>
      <c r="S48" s="716"/>
      <c r="T48" s="716"/>
      <c r="U48" s="716"/>
      <c r="V48" s="722"/>
      <c r="W48" s="723">
        <f>+SUM(W41:W47)</f>
        <v>0</v>
      </c>
      <c r="X48" s="724">
        <f t="shared" ref="X48:AB48" si="47">+SUM(X41:X47)</f>
        <v>0</v>
      </c>
      <c r="Y48" s="724">
        <f t="shared" si="47"/>
        <v>110000000</v>
      </c>
      <c r="Z48" s="724">
        <f t="shared" si="47"/>
        <v>0</v>
      </c>
      <c r="AA48" s="724">
        <f t="shared" si="47"/>
        <v>0</v>
      </c>
      <c r="AB48" s="724">
        <f t="shared" si="47"/>
        <v>110000000</v>
      </c>
      <c r="AC48" s="724">
        <f>+SUM(AC41:AC47)</f>
        <v>0</v>
      </c>
      <c r="AD48" s="724">
        <f t="shared" ref="AD48" si="48">+SUM(AD41:AD47)</f>
        <v>0</v>
      </c>
      <c r="AE48" s="724">
        <f t="shared" ref="AE48" si="49">+SUM(AE41:AE47)</f>
        <v>336510687</v>
      </c>
      <c r="AF48" s="724">
        <f t="shared" ref="AF48" si="50">+SUM(AF41:AF47)</f>
        <v>0</v>
      </c>
      <c r="AG48" s="724">
        <f t="shared" ref="AG48" si="51">+SUM(AG41:AG47)</f>
        <v>0</v>
      </c>
      <c r="AH48" s="725">
        <f t="shared" ref="AH48" si="52">+SUM(AH41:AH47)</f>
        <v>336510687</v>
      </c>
      <c r="AI48" s="724">
        <f>+SUM(AI41:AI47)</f>
        <v>0</v>
      </c>
      <c r="AJ48" s="724">
        <f t="shared" ref="AJ48" si="53">+SUM(AJ41:AJ47)</f>
        <v>0</v>
      </c>
      <c r="AK48" s="724">
        <f t="shared" ref="AK48" si="54">+SUM(AK41:AK47)</f>
        <v>255000000</v>
      </c>
      <c r="AL48" s="724">
        <f t="shared" ref="AL48" si="55">+SUM(AL41:AL47)</f>
        <v>0</v>
      </c>
      <c r="AM48" s="724">
        <f t="shared" ref="AM48" si="56">+SUM(AM41:AM47)</f>
        <v>0</v>
      </c>
      <c r="AN48" s="725">
        <f t="shared" ref="AN48" si="57">+SUM(AN41:AN47)</f>
        <v>255000000</v>
      </c>
      <c r="AO48" s="724">
        <f>+SUM(AO41:AO47)</f>
        <v>0</v>
      </c>
      <c r="AP48" s="724">
        <f t="shared" ref="AP48" si="58">+SUM(AP41:AP47)</f>
        <v>0</v>
      </c>
      <c r="AQ48" s="724">
        <f t="shared" ref="AQ48" si="59">+SUM(AQ41:AQ47)</f>
        <v>185000000</v>
      </c>
      <c r="AR48" s="724">
        <f t="shared" ref="AR48" si="60">+SUM(AR41:AR47)</f>
        <v>0</v>
      </c>
      <c r="AS48" s="724">
        <f t="shared" ref="AS48" si="61">+SUM(AS41:AS47)</f>
        <v>0</v>
      </c>
      <c r="AT48" s="725">
        <f t="shared" ref="AT48:AU48" si="62">+SUM(AT41:AT47)</f>
        <v>185000000</v>
      </c>
      <c r="AU48" s="725">
        <f t="shared" si="62"/>
        <v>886510687</v>
      </c>
      <c r="AV48" s="726"/>
    </row>
    <row r="49" spans="1:50" ht="52.5" customHeight="1" x14ac:dyDescent="0.2">
      <c r="A49" s="1018"/>
      <c r="B49" s="1015"/>
      <c r="C49" s="1015" t="s">
        <v>42</v>
      </c>
      <c r="D49" s="952" t="s">
        <v>1445</v>
      </c>
      <c r="E49" s="1016" t="s">
        <v>117</v>
      </c>
      <c r="F49" s="990" t="s">
        <v>1422</v>
      </c>
      <c r="G49" s="993" t="s">
        <v>1175</v>
      </c>
      <c r="H49" s="996">
        <v>41951</v>
      </c>
      <c r="I49" s="996">
        <v>20976</v>
      </c>
      <c r="J49" s="996">
        <v>41951</v>
      </c>
      <c r="K49" s="996">
        <v>37000</v>
      </c>
      <c r="L49" s="996">
        <v>30000</v>
      </c>
      <c r="M49" s="1000">
        <v>20976</v>
      </c>
      <c r="N49" s="262" t="s">
        <v>116</v>
      </c>
      <c r="O49" s="139" t="s">
        <v>2111</v>
      </c>
      <c r="P49" s="140" t="s">
        <v>13</v>
      </c>
      <c r="Q49" s="141">
        <v>0</v>
      </c>
      <c r="R49" s="141">
        <v>1</v>
      </c>
      <c r="S49" s="142">
        <v>0</v>
      </c>
      <c r="T49" s="142">
        <v>1</v>
      </c>
      <c r="U49" s="142">
        <v>0</v>
      </c>
      <c r="V49" s="698">
        <v>0</v>
      </c>
      <c r="W49" s="548"/>
      <c r="X49" s="526"/>
      <c r="Y49" s="526">
        <v>0</v>
      </c>
      <c r="Z49" s="526"/>
      <c r="AA49" s="526"/>
      <c r="AB49" s="552">
        <f t="shared" si="42"/>
        <v>0</v>
      </c>
      <c r="AC49" s="382"/>
      <c r="AD49" s="526"/>
      <c r="AE49" s="526">
        <v>0</v>
      </c>
      <c r="AF49" s="376"/>
      <c r="AG49" s="376"/>
      <c r="AH49" s="552">
        <f t="shared" si="43"/>
        <v>0</v>
      </c>
      <c r="AI49" s="381"/>
      <c r="AJ49" s="376"/>
      <c r="AK49" s="376"/>
      <c r="AL49" s="376"/>
      <c r="AM49" s="376"/>
      <c r="AN49" s="552">
        <f t="shared" si="44"/>
        <v>0</v>
      </c>
      <c r="AO49" s="381"/>
      <c r="AP49" s="376"/>
      <c r="AQ49" s="376"/>
      <c r="AR49" s="376"/>
      <c r="AS49" s="376"/>
      <c r="AT49" s="552">
        <f t="shared" si="45"/>
        <v>0</v>
      </c>
      <c r="AU49" s="537">
        <v>0</v>
      </c>
      <c r="AV49" s="283" t="s">
        <v>100</v>
      </c>
    </row>
    <row r="50" spans="1:50" ht="73.5" customHeight="1" x14ac:dyDescent="0.2">
      <c r="A50" s="1018"/>
      <c r="B50" s="1015"/>
      <c r="C50" s="1015"/>
      <c r="D50" s="953"/>
      <c r="E50" s="1016"/>
      <c r="F50" s="991"/>
      <c r="G50" s="994"/>
      <c r="H50" s="997"/>
      <c r="I50" s="997"/>
      <c r="J50" s="997"/>
      <c r="K50" s="997"/>
      <c r="L50" s="997"/>
      <c r="M50" s="1001"/>
      <c r="N50" s="262" t="s">
        <v>118</v>
      </c>
      <c r="O50" s="139" t="s">
        <v>2112</v>
      </c>
      <c r="P50" s="140" t="s">
        <v>12</v>
      </c>
      <c r="Q50" s="156">
        <v>0</v>
      </c>
      <c r="R50" s="156">
        <v>3</v>
      </c>
      <c r="S50" s="157">
        <v>0</v>
      </c>
      <c r="T50" s="157">
        <v>1</v>
      </c>
      <c r="U50" s="157">
        <v>1</v>
      </c>
      <c r="V50" s="700">
        <v>1</v>
      </c>
      <c r="W50" s="519">
        <v>0</v>
      </c>
      <c r="X50" s="370">
        <v>0</v>
      </c>
      <c r="Y50" s="370"/>
      <c r="Z50" s="370">
        <v>0</v>
      </c>
      <c r="AA50" s="370"/>
      <c r="AB50" s="552">
        <f t="shared" si="42"/>
        <v>0</v>
      </c>
      <c r="AC50" s="369"/>
      <c r="AD50" s="370"/>
      <c r="AE50" s="370">
        <v>250000000</v>
      </c>
      <c r="AF50" s="370"/>
      <c r="AG50" s="370"/>
      <c r="AH50" s="552">
        <f t="shared" si="43"/>
        <v>250000000</v>
      </c>
      <c r="AI50" s="369"/>
      <c r="AJ50" s="370"/>
      <c r="AK50" s="370">
        <v>250000000</v>
      </c>
      <c r="AL50" s="370"/>
      <c r="AM50" s="370"/>
      <c r="AN50" s="552">
        <f t="shared" si="44"/>
        <v>250000000</v>
      </c>
      <c r="AO50" s="369"/>
      <c r="AP50" s="370"/>
      <c r="AQ50" s="370">
        <v>250000000</v>
      </c>
      <c r="AR50" s="370"/>
      <c r="AS50" s="370"/>
      <c r="AT50" s="552">
        <f t="shared" si="45"/>
        <v>250000000</v>
      </c>
      <c r="AU50" s="527">
        <f t="shared" ref="AU50:AU54" si="63">SUM(AB50+AH50+AN50+AT50)</f>
        <v>750000000</v>
      </c>
      <c r="AV50" s="281" t="s">
        <v>100</v>
      </c>
    </row>
    <row r="51" spans="1:50" ht="75" customHeight="1" x14ac:dyDescent="0.2">
      <c r="A51" s="1018"/>
      <c r="B51" s="1015"/>
      <c r="C51" s="1015"/>
      <c r="D51" s="953"/>
      <c r="E51" s="1016"/>
      <c r="F51" s="991"/>
      <c r="G51" s="994"/>
      <c r="H51" s="997"/>
      <c r="I51" s="997"/>
      <c r="J51" s="997"/>
      <c r="K51" s="997"/>
      <c r="L51" s="997"/>
      <c r="M51" s="1001"/>
      <c r="N51" s="262" t="s">
        <v>119</v>
      </c>
      <c r="O51" s="139" t="s">
        <v>2113</v>
      </c>
      <c r="P51" s="140" t="s">
        <v>13</v>
      </c>
      <c r="Q51" s="156">
        <v>0</v>
      </c>
      <c r="R51" s="157">
        <v>2000</v>
      </c>
      <c r="S51" s="157">
        <v>700</v>
      </c>
      <c r="T51" s="157">
        <v>500</v>
      </c>
      <c r="U51" s="157">
        <v>500</v>
      </c>
      <c r="V51" s="700">
        <v>300</v>
      </c>
      <c r="W51" s="519"/>
      <c r="X51" s="370"/>
      <c r="Y51" s="370">
        <v>550000000</v>
      </c>
      <c r="Z51" s="370"/>
      <c r="AA51" s="526"/>
      <c r="AB51" s="552">
        <f t="shared" si="42"/>
        <v>550000000</v>
      </c>
      <c r="AC51" s="369"/>
      <c r="AD51" s="370"/>
      <c r="AE51" s="370">
        <v>450000000</v>
      </c>
      <c r="AF51" s="370"/>
      <c r="AG51" s="389"/>
      <c r="AH51" s="552">
        <f t="shared" si="43"/>
        <v>450000000</v>
      </c>
      <c r="AI51" s="369"/>
      <c r="AJ51" s="370"/>
      <c r="AK51" s="370">
        <v>450000000</v>
      </c>
      <c r="AL51" s="370"/>
      <c r="AM51" s="370"/>
      <c r="AN51" s="552">
        <f t="shared" si="44"/>
        <v>450000000</v>
      </c>
      <c r="AO51" s="369"/>
      <c r="AP51" s="370"/>
      <c r="AQ51" s="370">
        <v>300000000</v>
      </c>
      <c r="AR51" s="370"/>
      <c r="AS51" s="389"/>
      <c r="AT51" s="552">
        <f t="shared" si="45"/>
        <v>300000000</v>
      </c>
      <c r="AU51" s="527">
        <f>SUM(AB51+AH51+AN51+AT51)</f>
        <v>1750000000</v>
      </c>
      <c r="AV51" s="281" t="s">
        <v>100</v>
      </c>
    </row>
    <row r="52" spans="1:50" ht="108.75" customHeight="1" x14ac:dyDescent="0.2">
      <c r="A52" s="1018"/>
      <c r="B52" s="1015"/>
      <c r="C52" s="1015"/>
      <c r="D52" s="953"/>
      <c r="E52" s="1016"/>
      <c r="F52" s="991"/>
      <c r="G52" s="994"/>
      <c r="H52" s="997"/>
      <c r="I52" s="997"/>
      <c r="J52" s="997"/>
      <c r="K52" s="997"/>
      <c r="L52" s="997"/>
      <c r="M52" s="1001"/>
      <c r="N52" s="262" t="s">
        <v>120</v>
      </c>
      <c r="O52" s="139" t="s">
        <v>2114</v>
      </c>
      <c r="P52" s="140" t="s">
        <v>13</v>
      </c>
      <c r="Q52" s="141">
        <v>0</v>
      </c>
      <c r="R52" s="141">
        <v>4</v>
      </c>
      <c r="S52" s="142">
        <v>1</v>
      </c>
      <c r="T52" s="142">
        <v>1</v>
      </c>
      <c r="U52" s="142">
        <v>1</v>
      </c>
      <c r="V52" s="700">
        <v>1</v>
      </c>
      <c r="W52" s="519"/>
      <c r="X52" s="370"/>
      <c r="Y52" s="370">
        <v>130000000</v>
      </c>
      <c r="Z52" s="370"/>
      <c r="AA52" s="389"/>
      <c r="AB52" s="552">
        <f t="shared" si="42"/>
        <v>130000000</v>
      </c>
      <c r="AC52" s="369"/>
      <c r="AD52" s="370"/>
      <c r="AE52" s="370">
        <v>130000000</v>
      </c>
      <c r="AF52" s="370"/>
      <c r="AG52" s="389"/>
      <c r="AH52" s="552">
        <f t="shared" si="43"/>
        <v>130000000</v>
      </c>
      <c r="AI52" s="369"/>
      <c r="AJ52" s="370"/>
      <c r="AK52" s="370">
        <v>130000000</v>
      </c>
      <c r="AL52" s="370"/>
      <c r="AM52" s="370"/>
      <c r="AN52" s="552">
        <f t="shared" si="44"/>
        <v>130000000</v>
      </c>
      <c r="AO52" s="369"/>
      <c r="AP52" s="370"/>
      <c r="AQ52" s="370">
        <v>130000000</v>
      </c>
      <c r="AR52" s="370"/>
      <c r="AS52" s="389"/>
      <c r="AT52" s="552">
        <f t="shared" si="45"/>
        <v>130000000</v>
      </c>
      <c r="AU52" s="527">
        <f t="shared" si="63"/>
        <v>520000000</v>
      </c>
      <c r="AV52" s="281" t="s">
        <v>100</v>
      </c>
    </row>
    <row r="53" spans="1:50" ht="71.25" customHeight="1" x14ac:dyDescent="0.2">
      <c r="A53" s="1018"/>
      <c r="B53" s="1015"/>
      <c r="C53" s="1015"/>
      <c r="D53" s="953"/>
      <c r="E53" s="1016"/>
      <c r="F53" s="991"/>
      <c r="G53" s="994"/>
      <c r="H53" s="997"/>
      <c r="I53" s="997"/>
      <c r="J53" s="997"/>
      <c r="K53" s="997"/>
      <c r="L53" s="997"/>
      <c r="M53" s="1001"/>
      <c r="N53" s="262" t="s">
        <v>121</v>
      </c>
      <c r="O53" s="139" t="s">
        <v>2115</v>
      </c>
      <c r="P53" s="140" t="s">
        <v>13</v>
      </c>
      <c r="Q53" s="141">
        <v>0</v>
      </c>
      <c r="R53" s="141">
        <v>4</v>
      </c>
      <c r="S53" s="142">
        <v>0</v>
      </c>
      <c r="T53" s="142">
        <v>1</v>
      </c>
      <c r="U53" s="142">
        <v>2</v>
      </c>
      <c r="V53" s="700">
        <v>1</v>
      </c>
      <c r="W53" s="519"/>
      <c r="X53" s="370"/>
      <c r="Y53" s="370"/>
      <c r="Z53" s="370"/>
      <c r="AA53" s="370">
        <v>0</v>
      </c>
      <c r="AB53" s="552">
        <f t="shared" si="42"/>
        <v>0</v>
      </c>
      <c r="AC53" s="369"/>
      <c r="AD53" s="370"/>
      <c r="AE53" s="370">
        <v>150000000</v>
      </c>
      <c r="AF53" s="370"/>
      <c r="AG53" s="389"/>
      <c r="AH53" s="552">
        <f t="shared" si="43"/>
        <v>150000000</v>
      </c>
      <c r="AI53" s="369"/>
      <c r="AJ53" s="370"/>
      <c r="AK53" s="370">
        <v>262553433</v>
      </c>
      <c r="AL53" s="370"/>
      <c r="AM53" s="370"/>
      <c r="AN53" s="552">
        <f t="shared" si="44"/>
        <v>262553433</v>
      </c>
      <c r="AO53" s="369"/>
      <c r="AP53" s="370"/>
      <c r="AQ53" s="370">
        <v>180000000</v>
      </c>
      <c r="AR53" s="370"/>
      <c r="AS53" s="389"/>
      <c r="AT53" s="552">
        <f t="shared" si="45"/>
        <v>180000000</v>
      </c>
      <c r="AU53" s="527">
        <f t="shared" si="63"/>
        <v>592553433</v>
      </c>
      <c r="AV53" s="281" t="s">
        <v>100</v>
      </c>
    </row>
    <row r="54" spans="1:50" ht="57" customHeight="1" x14ac:dyDescent="0.2">
      <c r="A54" s="1018"/>
      <c r="B54" s="1015"/>
      <c r="C54" s="1015"/>
      <c r="D54" s="954"/>
      <c r="E54" s="1016"/>
      <c r="F54" s="992"/>
      <c r="G54" s="995"/>
      <c r="H54" s="998"/>
      <c r="I54" s="998"/>
      <c r="J54" s="998"/>
      <c r="K54" s="998"/>
      <c r="L54" s="998"/>
      <c r="M54" s="1002"/>
      <c r="N54" s="275" t="s">
        <v>122</v>
      </c>
      <c r="O54" s="150" t="s">
        <v>2116</v>
      </c>
      <c r="P54" s="151" t="s">
        <v>13</v>
      </c>
      <c r="Q54" s="152">
        <v>0</v>
      </c>
      <c r="R54" s="152">
        <v>10</v>
      </c>
      <c r="S54" s="153">
        <v>0</v>
      </c>
      <c r="T54" s="153">
        <v>3</v>
      </c>
      <c r="U54" s="153">
        <v>4</v>
      </c>
      <c r="V54" s="700">
        <v>3</v>
      </c>
      <c r="W54" s="548"/>
      <c r="X54" s="371"/>
      <c r="Y54" s="371"/>
      <c r="Z54" s="371"/>
      <c r="AA54" s="371"/>
      <c r="AB54" s="552">
        <f t="shared" si="42"/>
        <v>0</v>
      </c>
      <c r="AC54" s="382"/>
      <c r="AD54" s="371"/>
      <c r="AE54" s="371">
        <v>250000000</v>
      </c>
      <c r="AF54" s="371"/>
      <c r="AG54" s="389"/>
      <c r="AH54" s="552">
        <f t="shared" si="43"/>
        <v>250000000</v>
      </c>
      <c r="AI54" s="382"/>
      <c r="AJ54" s="371"/>
      <c r="AK54" s="371">
        <v>320000000</v>
      </c>
      <c r="AL54" s="371"/>
      <c r="AM54" s="371"/>
      <c r="AN54" s="552">
        <f t="shared" si="44"/>
        <v>320000000</v>
      </c>
      <c r="AO54" s="382"/>
      <c r="AP54" s="371"/>
      <c r="AQ54" s="371">
        <v>250000000</v>
      </c>
      <c r="AR54" s="371"/>
      <c r="AS54" s="389"/>
      <c r="AT54" s="552">
        <f t="shared" si="45"/>
        <v>250000000</v>
      </c>
      <c r="AU54" s="525">
        <f t="shared" si="63"/>
        <v>820000000</v>
      </c>
      <c r="AV54" s="281" t="s">
        <v>100</v>
      </c>
    </row>
    <row r="55" spans="1:50" ht="13.5" customHeight="1" x14ac:dyDescent="0.2">
      <c r="A55" s="1018"/>
      <c r="B55" s="1015"/>
      <c r="C55" s="1015"/>
      <c r="D55" s="714"/>
      <c r="E55" s="715"/>
      <c r="F55" s="716"/>
      <c r="G55" s="720"/>
      <c r="H55" s="720"/>
      <c r="I55" s="720"/>
      <c r="J55" s="720"/>
      <c r="K55" s="720"/>
      <c r="L55" s="720"/>
      <c r="M55" s="721"/>
      <c r="N55" s="727"/>
      <c r="O55" s="716"/>
      <c r="P55" s="716"/>
      <c r="Q55" s="716"/>
      <c r="R55" s="716"/>
      <c r="S55" s="716"/>
      <c r="T55" s="716"/>
      <c r="U55" s="716"/>
      <c r="V55" s="716"/>
      <c r="W55" s="717">
        <f>+SUM(W49:W54)</f>
        <v>0</v>
      </c>
      <c r="X55" s="704">
        <f t="shared" ref="X55:AB55" si="64">+SUM(X49:X54)</f>
        <v>0</v>
      </c>
      <c r="Y55" s="704">
        <f t="shared" si="64"/>
        <v>680000000</v>
      </c>
      <c r="Z55" s="704">
        <f t="shared" si="64"/>
        <v>0</v>
      </c>
      <c r="AA55" s="704">
        <f t="shared" si="64"/>
        <v>0</v>
      </c>
      <c r="AB55" s="704">
        <f t="shared" si="64"/>
        <v>680000000</v>
      </c>
      <c r="AC55" s="704">
        <f>+SUM(AC49:AC54)</f>
        <v>0</v>
      </c>
      <c r="AD55" s="704">
        <f t="shared" ref="AD55" si="65">+SUM(AD49:AD54)</f>
        <v>0</v>
      </c>
      <c r="AE55" s="704">
        <f t="shared" ref="AE55" si="66">+SUM(AE49:AE54)</f>
        <v>1230000000</v>
      </c>
      <c r="AF55" s="704">
        <f t="shared" ref="AF55" si="67">+SUM(AF49:AF54)</f>
        <v>0</v>
      </c>
      <c r="AG55" s="704">
        <f t="shared" ref="AG55" si="68">+SUM(AG49:AG54)</f>
        <v>0</v>
      </c>
      <c r="AH55" s="704">
        <f t="shared" ref="AH55" si="69">+SUM(AH49:AH54)</f>
        <v>1230000000</v>
      </c>
      <c r="AI55" s="704">
        <f>+SUM(AI49:AI54)</f>
        <v>0</v>
      </c>
      <c r="AJ55" s="704">
        <f t="shared" ref="AJ55" si="70">+SUM(AJ49:AJ54)</f>
        <v>0</v>
      </c>
      <c r="AK55" s="704">
        <f t="shared" ref="AK55" si="71">+SUM(AK49:AK54)</f>
        <v>1412553433</v>
      </c>
      <c r="AL55" s="704">
        <f t="shared" ref="AL55" si="72">+SUM(AL49:AL54)</f>
        <v>0</v>
      </c>
      <c r="AM55" s="704">
        <f t="shared" ref="AM55" si="73">+SUM(AM49:AM54)</f>
        <v>0</v>
      </c>
      <c r="AN55" s="704">
        <f t="shared" ref="AN55" si="74">+SUM(AN49:AN54)</f>
        <v>1412553433</v>
      </c>
      <c r="AO55" s="704">
        <f>+SUM(AO49:AO54)</f>
        <v>0</v>
      </c>
      <c r="AP55" s="704">
        <f t="shared" ref="AP55" si="75">+SUM(AP49:AP54)</f>
        <v>0</v>
      </c>
      <c r="AQ55" s="704">
        <f t="shared" ref="AQ55" si="76">+SUM(AQ49:AQ54)</f>
        <v>1110000000</v>
      </c>
      <c r="AR55" s="704">
        <f t="shared" ref="AR55" si="77">+SUM(AR49:AR54)</f>
        <v>0</v>
      </c>
      <c r="AS55" s="704">
        <f t="shared" ref="AS55" si="78">+SUM(AS49:AS54)</f>
        <v>0</v>
      </c>
      <c r="AT55" s="704">
        <f t="shared" ref="AT55:AU55" si="79">+SUM(AT49:AT54)</f>
        <v>1110000000</v>
      </c>
      <c r="AU55" s="704">
        <f t="shared" si="79"/>
        <v>4432553433</v>
      </c>
      <c r="AV55" s="726"/>
    </row>
    <row r="56" spans="1:50" ht="109.5" customHeight="1" x14ac:dyDescent="0.2">
      <c r="A56" s="1018"/>
      <c r="B56" s="1015"/>
      <c r="C56" s="1015" t="s">
        <v>43</v>
      </c>
      <c r="D56" s="952" t="s">
        <v>1445</v>
      </c>
      <c r="E56" s="1016" t="s">
        <v>117</v>
      </c>
      <c r="F56" s="648" t="s">
        <v>1176</v>
      </c>
      <c r="G56" s="149" t="s">
        <v>1177</v>
      </c>
      <c r="H56" s="176">
        <v>29</v>
      </c>
      <c r="I56" s="176">
        <v>29</v>
      </c>
      <c r="J56" s="176">
        <v>29</v>
      </c>
      <c r="K56" s="176">
        <v>29</v>
      </c>
      <c r="L56" s="176">
        <v>29</v>
      </c>
      <c r="M56" s="407">
        <v>29</v>
      </c>
      <c r="N56" s="277" t="s">
        <v>1178</v>
      </c>
      <c r="O56" s="132" t="s">
        <v>1389</v>
      </c>
      <c r="P56" s="163" t="s">
        <v>13</v>
      </c>
      <c r="Q56" s="167">
        <v>0</v>
      </c>
      <c r="R56" s="167">
        <v>4</v>
      </c>
      <c r="S56" s="136">
        <v>1</v>
      </c>
      <c r="T56" s="136">
        <v>1</v>
      </c>
      <c r="U56" s="136">
        <v>1</v>
      </c>
      <c r="V56" s="701">
        <v>1</v>
      </c>
      <c r="W56" s="520">
        <v>0</v>
      </c>
      <c r="X56" s="376"/>
      <c r="Y56" s="376">
        <v>0</v>
      </c>
      <c r="Z56" s="376"/>
      <c r="AA56" s="376"/>
      <c r="AB56" s="552">
        <f t="shared" ref="AB56:AB57" si="80">SUM(W56:AA56)</f>
        <v>0</v>
      </c>
      <c r="AC56" s="381">
        <v>0</v>
      </c>
      <c r="AD56" s="376"/>
      <c r="AE56" s="376">
        <v>120000000</v>
      </c>
      <c r="AF56" s="376"/>
      <c r="AG56" s="390"/>
      <c r="AH56" s="552">
        <f t="shared" ref="AH56:AH57" si="81">SUM(AC56:AG56)</f>
        <v>120000000</v>
      </c>
      <c r="AI56" s="381"/>
      <c r="AJ56" s="376"/>
      <c r="AK56" s="376">
        <v>120000000</v>
      </c>
      <c r="AL56" s="376"/>
      <c r="AM56" s="390"/>
      <c r="AN56" s="552">
        <f t="shared" ref="AN56:AN57" si="82">SUM(AI56:AM56)</f>
        <v>120000000</v>
      </c>
      <c r="AO56" s="381">
        <v>0</v>
      </c>
      <c r="AP56" s="376"/>
      <c r="AQ56" s="376">
        <v>120000000</v>
      </c>
      <c r="AR56" s="376"/>
      <c r="AS56" s="390"/>
      <c r="AT56" s="552">
        <f t="shared" ref="AT56:AT57" si="83">SUM(AO56:AS56)</f>
        <v>120000000</v>
      </c>
      <c r="AU56" s="537">
        <f t="shared" ref="AU56" si="84">SUM(AB56+AH56+AN56+AT56)</f>
        <v>360000000</v>
      </c>
      <c r="AV56" s="283" t="s">
        <v>100</v>
      </c>
    </row>
    <row r="57" spans="1:50" ht="64.5" customHeight="1" x14ac:dyDescent="0.2">
      <c r="A57" s="1018"/>
      <c r="B57" s="1015"/>
      <c r="C57" s="1015"/>
      <c r="D57" s="953"/>
      <c r="E57" s="1016"/>
      <c r="F57" s="648" t="s">
        <v>2353</v>
      </c>
      <c r="G57" s="149" t="s">
        <v>2352</v>
      </c>
      <c r="H57" s="177">
        <v>14.8</v>
      </c>
      <c r="I57" s="177">
        <v>14.8</v>
      </c>
      <c r="J57" s="177">
        <v>14.8</v>
      </c>
      <c r="K57" s="177">
        <v>14.8</v>
      </c>
      <c r="L57" s="177">
        <v>14.8</v>
      </c>
      <c r="M57" s="409">
        <v>14.8</v>
      </c>
      <c r="N57" s="278" t="s">
        <v>123</v>
      </c>
      <c r="O57" s="168" t="s">
        <v>2117</v>
      </c>
      <c r="P57" s="169" t="s">
        <v>12</v>
      </c>
      <c r="Q57" s="164">
        <v>0</v>
      </c>
      <c r="R57" s="165">
        <v>12500</v>
      </c>
      <c r="S57" s="165">
        <v>12500</v>
      </c>
      <c r="T57" s="165">
        <v>12500</v>
      </c>
      <c r="U57" s="165">
        <v>12500</v>
      </c>
      <c r="V57" s="546">
        <v>12500</v>
      </c>
      <c r="W57" s="519"/>
      <c r="X57" s="370"/>
      <c r="Y57" s="370"/>
      <c r="Z57" s="370"/>
      <c r="AA57" s="526">
        <v>0</v>
      </c>
      <c r="AB57" s="552">
        <f t="shared" si="80"/>
        <v>0</v>
      </c>
      <c r="AC57" s="369"/>
      <c r="AD57" s="370"/>
      <c r="AE57" s="370"/>
      <c r="AF57" s="370"/>
      <c r="AG57" s="371">
        <v>2000000000</v>
      </c>
      <c r="AH57" s="552">
        <f t="shared" si="81"/>
        <v>2000000000</v>
      </c>
      <c r="AI57" s="369"/>
      <c r="AJ57" s="370"/>
      <c r="AK57" s="370"/>
      <c r="AL57" s="370"/>
      <c r="AM57" s="371">
        <v>2000000000</v>
      </c>
      <c r="AN57" s="552">
        <f t="shared" si="82"/>
        <v>2000000000</v>
      </c>
      <c r="AO57" s="369">
        <v>0</v>
      </c>
      <c r="AP57" s="370"/>
      <c r="AQ57" s="370"/>
      <c r="AR57" s="370"/>
      <c r="AS57" s="371">
        <v>1508503738</v>
      </c>
      <c r="AT57" s="552">
        <f t="shared" si="83"/>
        <v>1508503738</v>
      </c>
      <c r="AU57" s="527">
        <f>SUM(AB57+AH57+AN57+AT57)</f>
        <v>5508503738</v>
      </c>
      <c r="AV57" s="281" t="s">
        <v>100</v>
      </c>
    </row>
    <row r="58" spans="1:50" ht="128.25" customHeight="1" x14ac:dyDescent="0.2">
      <c r="A58" s="1018"/>
      <c r="B58" s="1015"/>
      <c r="C58" s="1015"/>
      <c r="D58" s="953"/>
      <c r="E58" s="1016"/>
      <c r="F58" s="648" t="s">
        <v>1176</v>
      </c>
      <c r="G58" s="149" t="s">
        <v>1177</v>
      </c>
      <c r="H58" s="176">
        <v>29</v>
      </c>
      <c r="I58" s="176">
        <v>29</v>
      </c>
      <c r="J58" s="176">
        <v>29</v>
      </c>
      <c r="K58" s="176">
        <v>29</v>
      </c>
      <c r="L58" s="176">
        <v>29</v>
      </c>
      <c r="M58" s="407">
        <v>29</v>
      </c>
      <c r="N58" s="262" t="s">
        <v>1179</v>
      </c>
      <c r="O58" s="139" t="s">
        <v>2118</v>
      </c>
      <c r="P58" s="169" t="s">
        <v>12</v>
      </c>
      <c r="Q58" s="164">
        <v>0</v>
      </c>
      <c r="R58" s="164">
        <v>4</v>
      </c>
      <c r="S58" s="165">
        <v>4</v>
      </c>
      <c r="T58" s="165">
        <v>4</v>
      </c>
      <c r="U58" s="165">
        <v>4</v>
      </c>
      <c r="V58" s="698">
        <v>4</v>
      </c>
      <c r="W58" s="519"/>
      <c r="X58" s="370"/>
      <c r="Y58" s="370">
        <v>100000000</v>
      </c>
      <c r="Z58" s="370"/>
      <c r="AA58" s="389"/>
      <c r="AB58" s="378">
        <f>SUM(W58:Z58)</f>
        <v>100000000</v>
      </c>
      <c r="AC58" s="369"/>
      <c r="AD58" s="370"/>
      <c r="AE58" s="370">
        <v>300000000</v>
      </c>
      <c r="AF58" s="370"/>
      <c r="AG58" s="390"/>
      <c r="AH58" s="522">
        <f>SUM(AC58:AF58)</f>
        <v>300000000</v>
      </c>
      <c r="AI58" s="369"/>
      <c r="AJ58" s="370"/>
      <c r="AK58" s="370">
        <v>300000000</v>
      </c>
      <c r="AL58" s="370"/>
      <c r="AM58" s="390"/>
      <c r="AN58" s="522">
        <f>SUM(AI58:AL58)</f>
        <v>300000000</v>
      </c>
      <c r="AO58" s="369"/>
      <c r="AP58" s="370"/>
      <c r="AQ58" s="370">
        <v>100000000</v>
      </c>
      <c r="AR58" s="370"/>
      <c r="AS58" s="389"/>
      <c r="AT58" s="522">
        <f>SUM(AO58:AR58)</f>
        <v>100000000</v>
      </c>
      <c r="AU58" s="527">
        <f>SUM(AB58+AH58+AN58+AT58)</f>
        <v>800000000</v>
      </c>
      <c r="AV58" s="281" t="s">
        <v>100</v>
      </c>
    </row>
    <row r="59" spans="1:50" ht="63.75" x14ac:dyDescent="0.2">
      <c r="A59" s="1018"/>
      <c r="B59" s="1015"/>
      <c r="C59" s="1015"/>
      <c r="D59" s="953"/>
      <c r="E59" s="1016"/>
      <c r="F59" s="648" t="s">
        <v>1180</v>
      </c>
      <c r="G59" s="149" t="s">
        <v>1181</v>
      </c>
      <c r="H59" s="410">
        <v>34624</v>
      </c>
      <c r="I59" s="410">
        <v>34624</v>
      </c>
      <c r="J59" s="410">
        <v>34624</v>
      </c>
      <c r="K59" s="410">
        <v>34624</v>
      </c>
      <c r="L59" s="410">
        <v>34624</v>
      </c>
      <c r="M59" s="411">
        <v>34624</v>
      </c>
      <c r="N59" s="262" t="s">
        <v>124</v>
      </c>
      <c r="O59" s="139" t="s">
        <v>2119</v>
      </c>
      <c r="P59" s="140" t="s">
        <v>12</v>
      </c>
      <c r="Q59" s="156">
        <v>0</v>
      </c>
      <c r="R59" s="157">
        <v>32000</v>
      </c>
      <c r="S59" s="165">
        <v>32000</v>
      </c>
      <c r="T59" s="165">
        <v>32000</v>
      </c>
      <c r="U59" s="165">
        <v>32000</v>
      </c>
      <c r="V59" s="546">
        <v>32000</v>
      </c>
      <c r="W59" s="519"/>
      <c r="X59" s="370"/>
      <c r="Y59" s="370">
        <v>40000000</v>
      </c>
      <c r="Z59" s="370"/>
      <c r="AA59" s="390"/>
      <c r="AB59" s="378">
        <f>SUM(W59:Z59)</f>
        <v>40000000</v>
      </c>
      <c r="AC59" s="369"/>
      <c r="AD59" s="370"/>
      <c r="AE59" s="370">
        <v>40000000</v>
      </c>
      <c r="AF59" s="370"/>
      <c r="AG59" s="390"/>
      <c r="AH59" s="522">
        <f>SUM(AC59:AF59)</f>
        <v>40000000</v>
      </c>
      <c r="AI59" s="369"/>
      <c r="AJ59" s="370"/>
      <c r="AK59" s="370">
        <v>40000000</v>
      </c>
      <c r="AL59" s="370"/>
      <c r="AM59" s="389"/>
      <c r="AN59" s="522">
        <f>SUM(AI59:AL59)</f>
        <v>40000000</v>
      </c>
      <c r="AO59" s="369"/>
      <c r="AP59" s="370"/>
      <c r="AQ59" s="370">
        <v>40000000</v>
      </c>
      <c r="AR59" s="370"/>
      <c r="AS59" s="389"/>
      <c r="AT59" s="522">
        <f>SUM(AO59:AR59)</f>
        <v>40000000</v>
      </c>
      <c r="AU59" s="527">
        <f>SUM(AB59+AH59+AN59+AT59)</f>
        <v>160000000</v>
      </c>
      <c r="AV59" s="281" t="s">
        <v>100</v>
      </c>
    </row>
    <row r="60" spans="1:50" ht="66.75" customHeight="1" x14ac:dyDescent="0.2">
      <c r="A60" s="1018"/>
      <c r="B60" s="1015"/>
      <c r="C60" s="1015"/>
      <c r="D60" s="954"/>
      <c r="E60" s="1016"/>
      <c r="F60" s="648" t="s">
        <v>1431</v>
      </c>
      <c r="G60" s="149" t="s">
        <v>1430</v>
      </c>
      <c r="H60" s="176">
        <v>122</v>
      </c>
      <c r="I60" s="176">
        <v>122</v>
      </c>
      <c r="J60" s="176">
        <v>122</v>
      </c>
      <c r="K60" s="176">
        <v>122</v>
      </c>
      <c r="L60" s="176">
        <v>122</v>
      </c>
      <c r="M60" s="407">
        <v>122</v>
      </c>
      <c r="N60" s="275" t="s">
        <v>125</v>
      </c>
      <c r="O60" s="148" t="s">
        <v>2120</v>
      </c>
      <c r="P60" s="151" t="s">
        <v>13</v>
      </c>
      <c r="Q60" s="152">
        <v>0</v>
      </c>
      <c r="R60" s="152">
        <v>4</v>
      </c>
      <c r="S60" s="153">
        <v>1</v>
      </c>
      <c r="T60" s="153">
        <v>1</v>
      </c>
      <c r="U60" s="153">
        <v>1</v>
      </c>
      <c r="V60" s="700">
        <v>1</v>
      </c>
      <c r="W60" s="548"/>
      <c r="X60" s="371"/>
      <c r="Y60" s="371">
        <v>100000000</v>
      </c>
      <c r="Z60" s="371">
        <f>SUM(Z50:Z59)</f>
        <v>0</v>
      </c>
      <c r="AA60" s="371"/>
      <c r="AB60" s="522">
        <f>SUM(W60:Z60)</f>
        <v>100000000</v>
      </c>
      <c r="AC60" s="382"/>
      <c r="AD60" s="371"/>
      <c r="AE60" s="371">
        <v>100000000</v>
      </c>
      <c r="AF60" s="371">
        <f>SUM(AF50:AF59)</f>
        <v>0</v>
      </c>
      <c r="AG60" s="371"/>
      <c r="AH60" s="522">
        <f>SUM(AC60:AF60)</f>
        <v>100000000</v>
      </c>
      <c r="AI60" s="382"/>
      <c r="AJ60" s="371"/>
      <c r="AK60" s="371">
        <v>100000000</v>
      </c>
      <c r="AL60" s="371">
        <f>SUM(AL50:AL59)</f>
        <v>0</v>
      </c>
      <c r="AM60" s="371"/>
      <c r="AN60" s="522">
        <f>SUM(AI60:AL60)</f>
        <v>100000000</v>
      </c>
      <c r="AO60" s="382"/>
      <c r="AP60" s="371"/>
      <c r="AQ60" s="371">
        <v>153021373</v>
      </c>
      <c r="AR60" s="371">
        <f>SUM(AR50:AR59)</f>
        <v>0</v>
      </c>
      <c r="AS60" s="371">
        <v>0</v>
      </c>
      <c r="AT60" s="522">
        <f>SUM(AO60:AR60)</f>
        <v>153021373</v>
      </c>
      <c r="AU60" s="525">
        <f>SUM(AB60+AH60+AN60+AT60)</f>
        <v>453021373</v>
      </c>
      <c r="AV60" s="281" t="s">
        <v>100</v>
      </c>
      <c r="AW60" s="162"/>
      <c r="AX60" s="162"/>
    </row>
    <row r="61" spans="1:50" ht="11.25" customHeight="1" x14ac:dyDescent="0.2">
      <c r="A61" s="1018"/>
      <c r="B61" s="1015"/>
      <c r="C61" s="1015"/>
      <c r="D61" s="714"/>
      <c r="E61" s="710"/>
      <c r="F61" s="728"/>
      <c r="G61" s="709"/>
      <c r="H61" s="709"/>
      <c r="I61" s="709"/>
      <c r="J61" s="709"/>
      <c r="K61" s="709"/>
      <c r="L61" s="709"/>
      <c r="M61" s="710"/>
      <c r="N61" s="720"/>
      <c r="O61" s="720"/>
      <c r="P61" s="720"/>
      <c r="Q61" s="720"/>
      <c r="R61" s="720"/>
      <c r="S61" s="720"/>
      <c r="T61" s="720"/>
      <c r="U61" s="720"/>
      <c r="V61" s="720"/>
      <c r="W61" s="717">
        <f>+SUM(W56:W60)</f>
        <v>0</v>
      </c>
      <c r="X61" s="704">
        <f t="shared" ref="X61:AB61" si="85">+SUM(X56:X60)</f>
        <v>0</v>
      </c>
      <c r="Y61" s="704">
        <f t="shared" si="85"/>
        <v>240000000</v>
      </c>
      <c r="Z61" s="704">
        <f t="shared" si="85"/>
        <v>0</v>
      </c>
      <c r="AA61" s="704">
        <f t="shared" si="85"/>
        <v>0</v>
      </c>
      <c r="AB61" s="704">
        <f t="shared" si="85"/>
        <v>240000000</v>
      </c>
      <c r="AC61" s="704">
        <f>+SUM(AC56:AC60)</f>
        <v>0</v>
      </c>
      <c r="AD61" s="704">
        <f t="shared" ref="AD61" si="86">+SUM(AD56:AD60)</f>
        <v>0</v>
      </c>
      <c r="AE61" s="704">
        <f t="shared" ref="AE61" si="87">+SUM(AE56:AE60)</f>
        <v>560000000</v>
      </c>
      <c r="AF61" s="704">
        <f t="shared" ref="AF61" si="88">+SUM(AF56:AF60)</f>
        <v>0</v>
      </c>
      <c r="AG61" s="704">
        <f t="shared" ref="AG61" si="89">+SUM(AG56:AG60)</f>
        <v>2000000000</v>
      </c>
      <c r="AH61" s="704">
        <f t="shared" ref="AH61" si="90">+SUM(AH56:AH60)</f>
        <v>2560000000</v>
      </c>
      <c r="AI61" s="704">
        <f>+SUM(AI56:AI60)</f>
        <v>0</v>
      </c>
      <c r="AJ61" s="704">
        <f t="shared" ref="AJ61" si="91">+SUM(AJ56:AJ60)</f>
        <v>0</v>
      </c>
      <c r="AK61" s="704">
        <f t="shared" ref="AK61" si="92">+SUM(AK56:AK60)</f>
        <v>560000000</v>
      </c>
      <c r="AL61" s="704">
        <f t="shared" ref="AL61" si="93">+SUM(AL56:AL60)</f>
        <v>0</v>
      </c>
      <c r="AM61" s="704">
        <f t="shared" ref="AM61" si="94">+SUM(AM56:AM60)</f>
        <v>2000000000</v>
      </c>
      <c r="AN61" s="704">
        <f t="shared" ref="AN61" si="95">+SUM(AN56:AN60)</f>
        <v>2560000000</v>
      </c>
      <c r="AO61" s="704">
        <f>+SUM(AO56:AO60)</f>
        <v>0</v>
      </c>
      <c r="AP61" s="704">
        <f t="shared" ref="AP61" si="96">+SUM(AP56:AP60)</f>
        <v>0</v>
      </c>
      <c r="AQ61" s="704">
        <f t="shared" ref="AQ61" si="97">+SUM(AQ56:AQ60)</f>
        <v>413021373</v>
      </c>
      <c r="AR61" s="704">
        <f t="shared" ref="AR61" si="98">+SUM(AR56:AR60)</f>
        <v>0</v>
      </c>
      <c r="AS61" s="704">
        <f t="shared" ref="AS61" si="99">+SUM(AS56:AS60)</f>
        <v>1508503738</v>
      </c>
      <c r="AT61" s="704">
        <f t="shared" ref="AT61:AU61" si="100">+SUM(AT56:AT60)</f>
        <v>1921525111</v>
      </c>
      <c r="AU61" s="704">
        <f t="shared" si="100"/>
        <v>7281525111</v>
      </c>
      <c r="AV61" s="726"/>
    </row>
    <row r="62" spans="1:50" ht="66.75" customHeight="1" x14ac:dyDescent="0.2">
      <c r="A62" s="1018"/>
      <c r="B62" s="1015"/>
      <c r="C62" s="1015" t="s">
        <v>44</v>
      </c>
      <c r="D62" s="1030" t="s">
        <v>81</v>
      </c>
      <c r="E62" s="1015" t="s">
        <v>117</v>
      </c>
      <c r="F62" s="315" t="s">
        <v>1427</v>
      </c>
      <c r="G62" s="861" t="s">
        <v>1432</v>
      </c>
      <c r="H62" s="155">
        <v>42.9</v>
      </c>
      <c r="I62" s="155">
        <v>25</v>
      </c>
      <c r="J62" s="155">
        <v>42.9</v>
      </c>
      <c r="K62" s="155">
        <v>40.200000000000003</v>
      </c>
      <c r="L62" s="155">
        <v>30</v>
      </c>
      <c r="M62" s="183">
        <v>25</v>
      </c>
      <c r="N62" s="277" t="s">
        <v>1182</v>
      </c>
      <c r="O62" s="132" t="s">
        <v>1183</v>
      </c>
      <c r="P62" s="169" t="s">
        <v>12</v>
      </c>
      <c r="Q62" s="164">
        <v>0</v>
      </c>
      <c r="R62" s="164">
        <v>3</v>
      </c>
      <c r="S62" s="165">
        <v>0</v>
      </c>
      <c r="T62" s="165">
        <v>1</v>
      </c>
      <c r="U62" s="165">
        <v>1</v>
      </c>
      <c r="V62" s="701">
        <v>1</v>
      </c>
      <c r="W62" s="548"/>
      <c r="X62" s="371"/>
      <c r="Y62" s="376"/>
      <c r="Z62" s="371"/>
      <c r="AA62" s="371"/>
      <c r="AB62" s="522">
        <f t="shared" ref="AB62:AB65" si="101">SUM(W62:Z62)</f>
        <v>0</v>
      </c>
      <c r="AC62" s="382"/>
      <c r="AD62" s="371"/>
      <c r="AE62" s="371">
        <v>0</v>
      </c>
      <c r="AF62" s="371"/>
      <c r="AG62" s="371"/>
      <c r="AH62" s="522">
        <f t="shared" ref="AH62:AH65" si="102">SUM(AC62:AF62)</f>
        <v>0</v>
      </c>
      <c r="AI62" s="382"/>
      <c r="AJ62" s="371"/>
      <c r="AK62" s="371"/>
      <c r="AL62" s="371"/>
      <c r="AM62" s="371"/>
      <c r="AN62" s="522">
        <f t="shared" ref="AN62:AN65" si="103">SUM(AI62:AL62)</f>
        <v>0</v>
      </c>
      <c r="AO62" s="382"/>
      <c r="AP62" s="371"/>
      <c r="AQ62" s="371"/>
      <c r="AR62" s="371"/>
      <c r="AS62" s="371"/>
      <c r="AT62" s="522">
        <f t="shared" ref="AT62:AT65" si="104">SUM(AO62:AR62)</f>
        <v>0</v>
      </c>
      <c r="AU62" s="525">
        <f>AT62+AN62+AH62+AB63</f>
        <v>0</v>
      </c>
      <c r="AV62" s="283" t="s">
        <v>100</v>
      </c>
    </row>
    <row r="63" spans="1:50" ht="118.5" customHeight="1" x14ac:dyDescent="0.2">
      <c r="A63" s="1018"/>
      <c r="B63" s="1015"/>
      <c r="C63" s="1015"/>
      <c r="D63" s="1030"/>
      <c r="E63" s="1015"/>
      <c r="F63" s="866" t="s">
        <v>2370</v>
      </c>
      <c r="G63" s="866" t="s">
        <v>2371</v>
      </c>
      <c r="H63" s="155">
        <v>8.3000000000000007</v>
      </c>
      <c r="I63" s="155">
        <v>7.9</v>
      </c>
      <c r="J63" s="155">
        <v>8.3000000000000007</v>
      </c>
      <c r="K63" s="155">
        <v>8.1999999999999993</v>
      </c>
      <c r="L63" s="155">
        <v>8.1</v>
      </c>
      <c r="M63" s="183">
        <v>7.9</v>
      </c>
      <c r="N63" s="274" t="s">
        <v>1184</v>
      </c>
      <c r="O63" s="139" t="s">
        <v>1185</v>
      </c>
      <c r="P63" s="140" t="s">
        <v>13</v>
      </c>
      <c r="Q63" s="141">
        <v>0</v>
      </c>
      <c r="R63" s="141">
        <v>4</v>
      </c>
      <c r="S63" s="142">
        <v>1</v>
      </c>
      <c r="T63" s="142">
        <v>1</v>
      </c>
      <c r="U63" s="142">
        <v>1</v>
      </c>
      <c r="V63" s="698">
        <v>1</v>
      </c>
      <c r="W63" s="520"/>
      <c r="X63" s="376"/>
      <c r="Y63" s="371">
        <v>0</v>
      </c>
      <c r="Z63" s="376"/>
      <c r="AA63" s="376"/>
      <c r="AB63" s="522">
        <f t="shared" si="101"/>
        <v>0</v>
      </c>
      <c r="AC63" s="381"/>
      <c r="AD63" s="376"/>
      <c r="AE63" s="371">
        <v>29000000</v>
      </c>
      <c r="AF63" s="376"/>
      <c r="AG63" s="376"/>
      <c r="AH63" s="522">
        <f t="shared" si="102"/>
        <v>29000000</v>
      </c>
      <c r="AI63" s="381"/>
      <c r="AJ63" s="376"/>
      <c r="AK63" s="371">
        <v>30000000</v>
      </c>
      <c r="AL63" s="376"/>
      <c r="AM63" s="376"/>
      <c r="AN63" s="522">
        <f t="shared" si="103"/>
        <v>30000000</v>
      </c>
      <c r="AO63" s="381"/>
      <c r="AP63" s="390"/>
      <c r="AQ63" s="371">
        <v>20000000</v>
      </c>
      <c r="AR63" s="376"/>
      <c r="AS63" s="376"/>
      <c r="AT63" s="522">
        <f t="shared" si="104"/>
        <v>20000000</v>
      </c>
      <c r="AU63" s="525">
        <f>SUM(AB63+AH63+AN63+AT63)</f>
        <v>79000000</v>
      </c>
      <c r="AV63" s="283" t="s">
        <v>100</v>
      </c>
    </row>
    <row r="64" spans="1:50" ht="109.5" customHeight="1" x14ac:dyDescent="0.2">
      <c r="A64" s="1018"/>
      <c r="B64" s="1015"/>
      <c r="C64" s="1015"/>
      <c r="D64" s="1030"/>
      <c r="E64" s="1015"/>
      <c r="F64" s="647" t="s">
        <v>1424</v>
      </c>
      <c r="G64" s="855" t="s">
        <v>1433</v>
      </c>
      <c r="H64" s="175">
        <v>12.81</v>
      </c>
      <c r="I64" s="175">
        <v>15</v>
      </c>
      <c r="J64" s="175">
        <v>12.81</v>
      </c>
      <c r="K64" s="175">
        <v>12.95</v>
      </c>
      <c r="L64" s="175">
        <v>13.55</v>
      </c>
      <c r="M64" s="279">
        <v>15</v>
      </c>
      <c r="N64" s="262" t="s">
        <v>1186</v>
      </c>
      <c r="O64" s="139" t="s">
        <v>1187</v>
      </c>
      <c r="P64" s="140" t="s">
        <v>13</v>
      </c>
      <c r="Q64" s="141">
        <v>0</v>
      </c>
      <c r="R64" s="141">
        <v>4</v>
      </c>
      <c r="S64" s="142">
        <v>1</v>
      </c>
      <c r="T64" s="142">
        <v>1</v>
      </c>
      <c r="U64" s="142">
        <v>1</v>
      </c>
      <c r="V64" s="698">
        <v>1</v>
      </c>
      <c r="W64" s="519"/>
      <c r="X64" s="370"/>
      <c r="Y64" s="371">
        <v>0</v>
      </c>
      <c r="Z64" s="370"/>
      <c r="AA64" s="370"/>
      <c r="AB64" s="522">
        <f t="shared" si="101"/>
        <v>0</v>
      </c>
      <c r="AC64" s="369"/>
      <c r="AD64" s="370"/>
      <c r="AE64" s="371">
        <v>30000000</v>
      </c>
      <c r="AF64" s="370"/>
      <c r="AG64" s="370"/>
      <c r="AH64" s="522">
        <f t="shared" si="102"/>
        <v>30000000</v>
      </c>
      <c r="AI64" s="369"/>
      <c r="AJ64" s="370"/>
      <c r="AK64" s="371">
        <v>0</v>
      </c>
      <c r="AL64" s="370"/>
      <c r="AM64" s="370"/>
      <c r="AN64" s="522">
        <f t="shared" si="103"/>
        <v>0</v>
      </c>
      <c r="AO64" s="369"/>
      <c r="AP64" s="370"/>
      <c r="AQ64" s="371">
        <v>25000000</v>
      </c>
      <c r="AR64" s="370"/>
      <c r="AS64" s="370"/>
      <c r="AT64" s="522">
        <f t="shared" si="104"/>
        <v>25000000</v>
      </c>
      <c r="AU64" s="525">
        <f>SUM(AB64+AH64+AN64+AT64)</f>
        <v>55000000</v>
      </c>
      <c r="AV64" s="281" t="s">
        <v>100</v>
      </c>
    </row>
    <row r="65" spans="1:48" ht="109.5" customHeight="1" x14ac:dyDescent="0.2">
      <c r="A65" s="1018"/>
      <c r="B65" s="1015"/>
      <c r="C65" s="1015"/>
      <c r="D65" s="1030"/>
      <c r="E65" s="1015"/>
      <c r="F65" s="316" t="s">
        <v>738</v>
      </c>
      <c r="G65" s="866" t="s">
        <v>739</v>
      </c>
      <c r="H65" s="178">
        <v>38705</v>
      </c>
      <c r="I65" s="178">
        <v>42194</v>
      </c>
      <c r="J65" s="178">
        <v>38705</v>
      </c>
      <c r="K65" s="256">
        <v>39.5</v>
      </c>
      <c r="L65" s="155">
        <v>41.5</v>
      </c>
      <c r="M65" s="303">
        <v>42194</v>
      </c>
      <c r="N65" s="262" t="s">
        <v>1188</v>
      </c>
      <c r="O65" s="139" t="s">
        <v>1189</v>
      </c>
      <c r="P65" s="169" t="s">
        <v>12</v>
      </c>
      <c r="Q65" s="164">
        <v>0</v>
      </c>
      <c r="R65" s="164">
        <v>110</v>
      </c>
      <c r="S65" s="165">
        <v>0</v>
      </c>
      <c r="T65" s="165">
        <v>15</v>
      </c>
      <c r="U65" s="165">
        <v>50</v>
      </c>
      <c r="V65" s="701">
        <v>35</v>
      </c>
      <c r="W65" s="519"/>
      <c r="X65" s="370"/>
      <c r="Y65" s="371">
        <v>0</v>
      </c>
      <c r="Z65" s="370"/>
      <c r="AA65" s="370"/>
      <c r="AB65" s="522">
        <f t="shared" si="101"/>
        <v>0</v>
      </c>
      <c r="AC65" s="369"/>
      <c r="AD65" s="370"/>
      <c r="AE65" s="371">
        <v>20000000</v>
      </c>
      <c r="AF65" s="370"/>
      <c r="AG65" s="370"/>
      <c r="AH65" s="522">
        <f t="shared" si="102"/>
        <v>20000000</v>
      </c>
      <c r="AI65" s="369"/>
      <c r="AJ65" s="370"/>
      <c r="AK65" s="371">
        <v>25000000</v>
      </c>
      <c r="AL65" s="370"/>
      <c r="AM65" s="370"/>
      <c r="AN65" s="522">
        <f t="shared" si="103"/>
        <v>25000000</v>
      </c>
      <c r="AO65" s="369"/>
      <c r="AP65" s="370"/>
      <c r="AQ65" s="371">
        <v>0</v>
      </c>
      <c r="AR65" s="370"/>
      <c r="AS65" s="370"/>
      <c r="AT65" s="522">
        <f t="shared" si="104"/>
        <v>0</v>
      </c>
      <c r="AU65" s="525">
        <f>SUM(AB65+AH65+AN65+AT65)</f>
        <v>45000000</v>
      </c>
      <c r="AV65" s="281" t="s">
        <v>100</v>
      </c>
    </row>
    <row r="66" spans="1:48" ht="81.75" customHeight="1" x14ac:dyDescent="0.2">
      <c r="A66" s="1018"/>
      <c r="B66" s="1015"/>
      <c r="C66" s="1015"/>
      <c r="D66" s="1030"/>
      <c r="E66" s="1015"/>
      <c r="F66" s="316" t="s">
        <v>1190</v>
      </c>
      <c r="G66" s="866" t="s">
        <v>1191</v>
      </c>
      <c r="H66" s="155">
        <v>6</v>
      </c>
      <c r="I66" s="155">
        <v>6</v>
      </c>
      <c r="J66" s="155">
        <v>6</v>
      </c>
      <c r="K66" s="155">
        <v>6</v>
      </c>
      <c r="L66" s="155">
        <v>6</v>
      </c>
      <c r="M66" s="183">
        <v>6</v>
      </c>
      <c r="N66" s="963" t="s">
        <v>1192</v>
      </c>
      <c r="O66" s="966" t="s">
        <v>1193</v>
      </c>
      <c r="P66" s="969" t="s">
        <v>13</v>
      </c>
      <c r="Q66" s="972">
        <v>0</v>
      </c>
      <c r="R66" s="969">
        <v>500</v>
      </c>
      <c r="S66" s="984">
        <v>0</v>
      </c>
      <c r="T66" s="984">
        <v>200</v>
      </c>
      <c r="U66" s="984">
        <v>200</v>
      </c>
      <c r="V66" s="1003">
        <v>100</v>
      </c>
      <c r="W66" s="1006"/>
      <c r="X66" s="975"/>
      <c r="Y66" s="999">
        <v>0</v>
      </c>
      <c r="Z66" s="975"/>
      <c r="AA66" s="975"/>
      <c r="AB66" s="978">
        <f>+SUM(W66:AA68)</f>
        <v>0</v>
      </c>
      <c r="AC66" s="981"/>
      <c r="AD66" s="975"/>
      <c r="AE66" s="975">
        <v>50000000</v>
      </c>
      <c r="AF66" s="975"/>
      <c r="AG66" s="975"/>
      <c r="AH66" s="978">
        <f>+SUM(AC66:AG68)</f>
        <v>50000000</v>
      </c>
      <c r="AI66" s="981"/>
      <c r="AJ66" s="975"/>
      <c r="AK66" s="975">
        <v>45604275</v>
      </c>
      <c r="AL66" s="975"/>
      <c r="AM66" s="975"/>
      <c r="AN66" s="978">
        <f>+SUM(AI66:AM68)</f>
        <v>45604275</v>
      </c>
      <c r="AO66" s="981"/>
      <c r="AP66" s="975"/>
      <c r="AQ66" s="975">
        <v>45000000</v>
      </c>
      <c r="AR66" s="975"/>
      <c r="AS66" s="975"/>
      <c r="AT66" s="978">
        <f>+SUM(AO66:AS68)</f>
        <v>45000000</v>
      </c>
      <c r="AU66" s="987">
        <f>AT66+AN66+AB66+AH66</f>
        <v>140604275</v>
      </c>
      <c r="AV66" s="952" t="s">
        <v>100</v>
      </c>
    </row>
    <row r="67" spans="1:48" ht="81.75" customHeight="1" x14ac:dyDescent="0.2">
      <c r="A67" s="1018"/>
      <c r="B67" s="1015"/>
      <c r="C67" s="1015"/>
      <c r="D67" s="1030"/>
      <c r="E67" s="1015"/>
      <c r="F67" s="865" t="s">
        <v>2350</v>
      </c>
      <c r="G67" s="866" t="s">
        <v>1196</v>
      </c>
      <c r="H67" s="861">
        <v>42</v>
      </c>
      <c r="I67" s="861">
        <v>44</v>
      </c>
      <c r="J67" s="861">
        <v>42</v>
      </c>
      <c r="K67" s="861">
        <v>43</v>
      </c>
      <c r="L67" s="861">
        <v>44</v>
      </c>
      <c r="M67" s="860">
        <v>44</v>
      </c>
      <c r="N67" s="964"/>
      <c r="O67" s="967"/>
      <c r="P67" s="970"/>
      <c r="Q67" s="973"/>
      <c r="R67" s="970"/>
      <c r="S67" s="985"/>
      <c r="T67" s="985"/>
      <c r="U67" s="985"/>
      <c r="V67" s="1004"/>
      <c r="W67" s="1007"/>
      <c r="X67" s="976"/>
      <c r="Y67" s="999"/>
      <c r="Z67" s="976"/>
      <c r="AA67" s="976"/>
      <c r="AB67" s="979"/>
      <c r="AC67" s="982"/>
      <c r="AD67" s="976"/>
      <c r="AE67" s="976"/>
      <c r="AF67" s="976"/>
      <c r="AG67" s="976"/>
      <c r="AH67" s="979"/>
      <c r="AI67" s="982"/>
      <c r="AJ67" s="976"/>
      <c r="AK67" s="976"/>
      <c r="AL67" s="976"/>
      <c r="AM67" s="976"/>
      <c r="AN67" s="979"/>
      <c r="AO67" s="982"/>
      <c r="AP67" s="976"/>
      <c r="AQ67" s="976"/>
      <c r="AR67" s="976"/>
      <c r="AS67" s="976"/>
      <c r="AT67" s="979"/>
      <c r="AU67" s="988"/>
      <c r="AV67" s="953"/>
    </row>
    <row r="68" spans="1:48" ht="66.75" customHeight="1" x14ac:dyDescent="0.2">
      <c r="A68" s="1018"/>
      <c r="B68" s="1015"/>
      <c r="C68" s="1015"/>
      <c r="D68" s="1030"/>
      <c r="E68" s="1015"/>
      <c r="F68" s="316" t="s">
        <v>1194</v>
      </c>
      <c r="G68" s="866" t="s">
        <v>1195</v>
      </c>
      <c r="H68" s="155">
        <v>40</v>
      </c>
      <c r="I68" s="155">
        <v>38</v>
      </c>
      <c r="J68" s="155">
        <v>40</v>
      </c>
      <c r="K68" s="155">
        <v>39</v>
      </c>
      <c r="L68" s="155">
        <v>38</v>
      </c>
      <c r="M68" s="183">
        <v>38</v>
      </c>
      <c r="N68" s="965"/>
      <c r="O68" s="968"/>
      <c r="P68" s="971"/>
      <c r="Q68" s="974"/>
      <c r="R68" s="971"/>
      <c r="S68" s="986"/>
      <c r="T68" s="986"/>
      <c r="U68" s="986"/>
      <c r="V68" s="1005"/>
      <c r="W68" s="1008"/>
      <c r="X68" s="977"/>
      <c r="Y68" s="999"/>
      <c r="Z68" s="977"/>
      <c r="AA68" s="977"/>
      <c r="AB68" s="980"/>
      <c r="AC68" s="983"/>
      <c r="AD68" s="977"/>
      <c r="AE68" s="977"/>
      <c r="AF68" s="977"/>
      <c r="AG68" s="977"/>
      <c r="AH68" s="980"/>
      <c r="AI68" s="983"/>
      <c r="AJ68" s="977"/>
      <c r="AK68" s="977"/>
      <c r="AL68" s="977"/>
      <c r="AM68" s="977"/>
      <c r="AN68" s="980"/>
      <c r="AO68" s="983"/>
      <c r="AP68" s="977"/>
      <c r="AQ68" s="977"/>
      <c r="AR68" s="977"/>
      <c r="AS68" s="977"/>
      <c r="AT68" s="980"/>
      <c r="AU68" s="989"/>
      <c r="AV68" s="954"/>
    </row>
    <row r="69" spans="1:48" ht="66.75" customHeight="1" x14ac:dyDescent="0.2">
      <c r="A69" s="1018"/>
      <c r="B69" s="1015"/>
      <c r="C69" s="1015"/>
      <c r="D69" s="1030"/>
      <c r="E69" s="1015"/>
      <c r="F69" s="315" t="s">
        <v>2350</v>
      </c>
      <c r="G69" s="866" t="s">
        <v>1196</v>
      </c>
      <c r="H69" s="155">
        <v>42</v>
      </c>
      <c r="I69" s="155">
        <v>44</v>
      </c>
      <c r="J69" s="155">
        <v>42</v>
      </c>
      <c r="K69" s="155">
        <v>43</v>
      </c>
      <c r="L69" s="155">
        <v>44</v>
      </c>
      <c r="M69" s="183">
        <v>44</v>
      </c>
      <c r="N69" s="276" t="s">
        <v>1197</v>
      </c>
      <c r="O69" s="139" t="s">
        <v>1198</v>
      </c>
      <c r="P69" s="140" t="s">
        <v>13</v>
      </c>
      <c r="Q69" s="141">
        <v>0</v>
      </c>
      <c r="R69" s="157">
        <v>3000</v>
      </c>
      <c r="S69" s="157">
        <v>750</v>
      </c>
      <c r="T69" s="157">
        <v>750</v>
      </c>
      <c r="U69" s="157">
        <v>750</v>
      </c>
      <c r="V69" s="698">
        <v>750</v>
      </c>
      <c r="W69" s="519"/>
      <c r="X69" s="370"/>
      <c r="Y69" s="370">
        <v>25000000</v>
      </c>
      <c r="Z69" s="370"/>
      <c r="AA69" s="370"/>
      <c r="AB69" s="522">
        <f t="shared" ref="AB69" si="105">SUM(W69:Z69)</f>
        <v>25000000</v>
      </c>
      <c r="AC69" s="369"/>
      <c r="AD69" s="370"/>
      <c r="AE69" s="371">
        <v>0</v>
      </c>
      <c r="AF69" s="370"/>
      <c r="AG69" s="370"/>
      <c r="AH69" s="522">
        <f t="shared" ref="AH69" si="106">SUM(AC69:AF69)</f>
        <v>0</v>
      </c>
      <c r="AI69" s="369"/>
      <c r="AJ69" s="370"/>
      <c r="AK69" s="371">
        <v>0</v>
      </c>
      <c r="AL69" s="370"/>
      <c r="AM69" s="370"/>
      <c r="AN69" s="522">
        <f t="shared" ref="AN69" si="107">SUM(AI69:AL69)</f>
        <v>0</v>
      </c>
      <c r="AO69" s="369"/>
      <c r="AP69" s="370"/>
      <c r="AQ69" s="371">
        <v>10000000</v>
      </c>
      <c r="AR69" s="370"/>
      <c r="AS69" s="370"/>
      <c r="AT69" s="522">
        <f t="shared" ref="AT69" si="108">SUM(AO69:AR69)</f>
        <v>10000000</v>
      </c>
      <c r="AU69" s="525">
        <f>SUM(AB69+AH69+AN69+AT69)</f>
        <v>35000000</v>
      </c>
      <c r="AV69" s="281" t="s">
        <v>100</v>
      </c>
    </row>
    <row r="70" spans="1:48" ht="12.75" customHeight="1" x14ac:dyDescent="0.2">
      <c r="A70" s="1018"/>
      <c r="B70" s="1015"/>
      <c r="C70" s="1015"/>
      <c r="D70" s="714"/>
      <c r="E70" s="715"/>
      <c r="F70" s="716"/>
      <c r="G70" s="720"/>
      <c r="H70" s="720"/>
      <c r="I70" s="720"/>
      <c r="J70" s="720"/>
      <c r="K70" s="720"/>
      <c r="L70" s="720"/>
      <c r="M70" s="721"/>
      <c r="N70" s="716"/>
      <c r="O70" s="716"/>
      <c r="P70" s="716"/>
      <c r="Q70" s="716"/>
      <c r="R70" s="716"/>
      <c r="S70" s="716"/>
      <c r="T70" s="716"/>
      <c r="U70" s="716"/>
      <c r="V70" s="716"/>
      <c r="W70" s="717"/>
      <c r="X70" s="704"/>
      <c r="Y70" s="704">
        <f>+SUM(Y62:Y69)</f>
        <v>25000000</v>
      </c>
      <c r="Z70" s="704"/>
      <c r="AA70" s="704"/>
      <c r="AB70" s="705">
        <f t="shared" ref="AB70:AS70" si="109">+SUM(AB62:AB69)</f>
        <v>25000000</v>
      </c>
      <c r="AC70" s="704">
        <f t="shared" si="109"/>
        <v>0</v>
      </c>
      <c r="AD70" s="704">
        <f t="shared" si="109"/>
        <v>0</v>
      </c>
      <c r="AE70" s="704">
        <f t="shared" si="109"/>
        <v>129000000</v>
      </c>
      <c r="AF70" s="704">
        <f t="shared" si="109"/>
        <v>0</v>
      </c>
      <c r="AG70" s="704">
        <f t="shared" si="109"/>
        <v>0</v>
      </c>
      <c r="AH70" s="705">
        <f t="shared" ref="AH70" si="110">+SUM(AH62:AH69)</f>
        <v>129000000</v>
      </c>
      <c r="AI70" s="704">
        <f t="shared" si="109"/>
        <v>0</v>
      </c>
      <c r="AJ70" s="704">
        <f t="shared" si="109"/>
        <v>0</v>
      </c>
      <c r="AK70" s="704">
        <f t="shared" si="109"/>
        <v>100604275</v>
      </c>
      <c r="AL70" s="704">
        <f t="shared" si="109"/>
        <v>0</v>
      </c>
      <c r="AM70" s="704">
        <f t="shared" si="109"/>
        <v>0</v>
      </c>
      <c r="AN70" s="705">
        <f t="shared" si="109"/>
        <v>100604275</v>
      </c>
      <c r="AO70" s="704">
        <f t="shared" si="109"/>
        <v>0</v>
      </c>
      <c r="AP70" s="704">
        <f t="shared" si="109"/>
        <v>0</v>
      </c>
      <c r="AQ70" s="704">
        <f t="shared" si="109"/>
        <v>100000000</v>
      </c>
      <c r="AR70" s="704">
        <f t="shared" si="109"/>
        <v>0</v>
      </c>
      <c r="AS70" s="704">
        <f t="shared" si="109"/>
        <v>0</v>
      </c>
      <c r="AT70" s="705">
        <f t="shared" ref="AT70:AU70" si="111">+SUM(AT62:AT69)</f>
        <v>100000000</v>
      </c>
      <c r="AU70" s="705">
        <f t="shared" si="111"/>
        <v>354604275</v>
      </c>
      <c r="AV70" s="726"/>
    </row>
    <row r="71" spans="1:48" ht="94.5" customHeight="1" x14ac:dyDescent="0.2">
      <c r="A71" s="1018"/>
      <c r="B71" s="1021" t="s">
        <v>22</v>
      </c>
      <c r="C71" s="1015" t="s">
        <v>45</v>
      </c>
      <c r="D71" s="955" t="s">
        <v>81</v>
      </c>
      <c r="E71" s="1015" t="s">
        <v>117</v>
      </c>
      <c r="F71" s="259" t="s">
        <v>1199</v>
      </c>
      <c r="G71" s="864" t="s">
        <v>1200</v>
      </c>
      <c r="H71" s="392">
        <v>42.9</v>
      </c>
      <c r="I71" s="392">
        <v>25</v>
      </c>
      <c r="J71" s="392">
        <v>42.7</v>
      </c>
      <c r="K71" s="392">
        <v>40</v>
      </c>
      <c r="L71" s="392">
        <v>30</v>
      </c>
      <c r="M71" s="393">
        <v>25</v>
      </c>
      <c r="N71" s="394" t="s">
        <v>126</v>
      </c>
      <c r="O71" s="395" t="s">
        <v>1201</v>
      </c>
      <c r="P71" s="396" t="s">
        <v>12</v>
      </c>
      <c r="Q71" s="335">
        <v>0</v>
      </c>
      <c r="R71" s="335">
        <v>1</v>
      </c>
      <c r="S71" s="397">
        <v>0</v>
      </c>
      <c r="T71" s="397">
        <v>1</v>
      </c>
      <c r="U71" s="397">
        <v>0</v>
      </c>
      <c r="V71" s="702">
        <v>0</v>
      </c>
      <c r="W71" s="520"/>
      <c r="X71" s="376"/>
      <c r="Y71" s="375">
        <v>0</v>
      </c>
      <c r="Z71" s="375"/>
      <c r="AA71" s="375"/>
      <c r="AB71" s="379">
        <f t="shared" ref="AB71:AB75" si="112">SUM(W71:AA71)</f>
        <v>0</v>
      </c>
      <c r="AC71" s="387"/>
      <c r="AD71" s="375"/>
      <c r="AE71" s="375">
        <v>0</v>
      </c>
      <c r="AF71" s="375"/>
      <c r="AG71" s="375"/>
      <c r="AH71" s="524">
        <f t="shared" ref="AH71:AH75" si="113">SUM(AC71:AG71)</f>
        <v>0</v>
      </c>
      <c r="AI71" s="387"/>
      <c r="AJ71" s="375"/>
      <c r="AK71" s="375">
        <v>0</v>
      </c>
      <c r="AL71" s="375"/>
      <c r="AM71" s="375"/>
      <c r="AN71" s="524">
        <f t="shared" ref="AN71:AN75" si="114">SUM(AI71:AM71)</f>
        <v>0</v>
      </c>
      <c r="AO71" s="387"/>
      <c r="AP71" s="375"/>
      <c r="AQ71" s="375"/>
      <c r="AR71" s="375"/>
      <c r="AS71" s="375"/>
      <c r="AT71" s="524">
        <f t="shared" ref="AT71:AT75" si="115">SUM(AO71:AS71)</f>
        <v>0</v>
      </c>
      <c r="AU71" s="528">
        <f t="shared" ref="AU71:AU75" si="116">AT71+AN71+AH71+AB71</f>
        <v>0</v>
      </c>
      <c r="AV71" s="283" t="s">
        <v>100</v>
      </c>
    </row>
    <row r="72" spans="1:48" ht="85.5" customHeight="1" x14ac:dyDescent="0.2">
      <c r="A72" s="1018"/>
      <c r="B72" s="1015"/>
      <c r="C72" s="1015"/>
      <c r="D72" s="956"/>
      <c r="E72" s="1015"/>
      <c r="F72" s="315" t="s">
        <v>1202</v>
      </c>
      <c r="G72" s="866" t="s">
        <v>1203</v>
      </c>
      <c r="H72" s="155">
        <v>12.5</v>
      </c>
      <c r="I72" s="155">
        <v>7.9</v>
      </c>
      <c r="J72" s="155">
        <v>0</v>
      </c>
      <c r="K72" s="155">
        <v>12</v>
      </c>
      <c r="L72" s="155">
        <v>9</v>
      </c>
      <c r="M72" s="183">
        <v>7.9</v>
      </c>
      <c r="N72" s="170" t="s">
        <v>1204</v>
      </c>
      <c r="O72" s="139" t="s">
        <v>1091</v>
      </c>
      <c r="P72" s="140" t="s">
        <v>12</v>
      </c>
      <c r="Q72" s="156">
        <v>0</v>
      </c>
      <c r="R72" s="156">
        <v>4</v>
      </c>
      <c r="S72" s="157">
        <v>1</v>
      </c>
      <c r="T72" s="157">
        <v>1</v>
      </c>
      <c r="U72" s="157">
        <v>1</v>
      </c>
      <c r="V72" s="703">
        <v>1</v>
      </c>
      <c r="W72" s="548"/>
      <c r="X72" s="371"/>
      <c r="Y72" s="371">
        <v>0</v>
      </c>
      <c r="Z72" s="371"/>
      <c r="AA72" s="371"/>
      <c r="AB72" s="524">
        <f t="shared" si="112"/>
        <v>0</v>
      </c>
      <c r="AC72" s="382"/>
      <c r="AD72" s="371"/>
      <c r="AE72" s="371">
        <v>50000000</v>
      </c>
      <c r="AF72" s="371"/>
      <c r="AG72" s="371"/>
      <c r="AH72" s="524">
        <f t="shared" si="113"/>
        <v>50000000</v>
      </c>
      <c r="AI72" s="382"/>
      <c r="AJ72" s="371"/>
      <c r="AK72" s="375">
        <v>40000000</v>
      </c>
      <c r="AL72" s="371"/>
      <c r="AM72" s="371"/>
      <c r="AN72" s="524">
        <f t="shared" si="114"/>
        <v>40000000</v>
      </c>
      <c r="AO72" s="382"/>
      <c r="AP72" s="371"/>
      <c r="AQ72" s="371">
        <v>20000000</v>
      </c>
      <c r="AR72" s="371"/>
      <c r="AS72" s="371"/>
      <c r="AT72" s="524">
        <f t="shared" si="115"/>
        <v>20000000</v>
      </c>
      <c r="AU72" s="525">
        <f t="shared" si="116"/>
        <v>110000000</v>
      </c>
      <c r="AV72" s="281" t="s">
        <v>2293</v>
      </c>
    </row>
    <row r="73" spans="1:48" ht="81" customHeight="1" x14ac:dyDescent="0.2">
      <c r="A73" s="1018"/>
      <c r="B73" s="1015"/>
      <c r="C73" s="1015"/>
      <c r="D73" s="956"/>
      <c r="E73" s="1015"/>
      <c r="F73" s="315" t="s">
        <v>1205</v>
      </c>
      <c r="G73" s="866" t="s">
        <v>2359</v>
      </c>
      <c r="H73" s="155">
        <v>30</v>
      </c>
      <c r="I73" s="155">
        <v>6.5</v>
      </c>
      <c r="J73" s="155">
        <v>30</v>
      </c>
      <c r="K73" s="155">
        <v>5.8</v>
      </c>
      <c r="L73" s="155">
        <v>6</v>
      </c>
      <c r="M73" s="183">
        <v>6.5</v>
      </c>
      <c r="N73" s="1068" t="s">
        <v>1206</v>
      </c>
      <c r="O73" s="966" t="s">
        <v>1207</v>
      </c>
      <c r="P73" s="969" t="s">
        <v>12</v>
      </c>
      <c r="Q73" s="969">
        <v>0</v>
      </c>
      <c r="R73" s="969">
        <v>4</v>
      </c>
      <c r="S73" s="969">
        <v>1</v>
      </c>
      <c r="T73" s="969">
        <v>1</v>
      </c>
      <c r="U73" s="969">
        <v>1</v>
      </c>
      <c r="V73" s="969">
        <v>1</v>
      </c>
      <c r="W73" s="1070"/>
      <c r="X73" s="1072"/>
      <c r="Y73" s="1072">
        <v>50000000</v>
      </c>
      <c r="Z73" s="1072"/>
      <c r="AA73" s="1072"/>
      <c r="AB73" s="1074">
        <f t="shared" si="112"/>
        <v>50000000</v>
      </c>
      <c r="AC73" s="1070"/>
      <c r="AD73" s="1072"/>
      <c r="AE73" s="1072">
        <v>50000000</v>
      </c>
      <c r="AF73" s="1072"/>
      <c r="AG73" s="1072"/>
      <c r="AH73" s="1074">
        <f t="shared" si="113"/>
        <v>50000000</v>
      </c>
      <c r="AI73" s="1070"/>
      <c r="AJ73" s="1072"/>
      <c r="AK73" s="1072">
        <v>40000000</v>
      </c>
      <c r="AL73" s="1072"/>
      <c r="AM73" s="1072"/>
      <c r="AN73" s="1074">
        <f t="shared" si="114"/>
        <v>40000000</v>
      </c>
      <c r="AO73" s="1070"/>
      <c r="AP73" s="1072"/>
      <c r="AQ73" s="1072">
        <v>30000000</v>
      </c>
      <c r="AR73" s="1072"/>
      <c r="AS73" s="1072"/>
      <c r="AT73" s="1074">
        <f t="shared" si="115"/>
        <v>30000000</v>
      </c>
      <c r="AU73" s="1076">
        <f t="shared" si="116"/>
        <v>170000000</v>
      </c>
      <c r="AV73" s="958" t="s">
        <v>1208</v>
      </c>
    </row>
    <row r="74" spans="1:48" ht="81" customHeight="1" x14ac:dyDescent="0.2">
      <c r="A74" s="1018"/>
      <c r="B74" s="1015"/>
      <c r="C74" s="1015"/>
      <c r="D74" s="956"/>
      <c r="E74" s="1015"/>
      <c r="F74" s="865" t="s">
        <v>2368</v>
      </c>
      <c r="G74" s="866" t="s">
        <v>2369</v>
      </c>
      <c r="H74" s="861" t="s">
        <v>648</v>
      </c>
      <c r="I74" s="861">
        <v>8</v>
      </c>
      <c r="J74" s="861" t="s">
        <v>648</v>
      </c>
      <c r="K74" s="861">
        <v>8</v>
      </c>
      <c r="L74" s="861">
        <v>8</v>
      </c>
      <c r="M74" s="860">
        <v>8</v>
      </c>
      <c r="N74" s="1069"/>
      <c r="O74" s="968"/>
      <c r="P74" s="971"/>
      <c r="Q74" s="971"/>
      <c r="R74" s="971"/>
      <c r="S74" s="971"/>
      <c r="T74" s="971"/>
      <c r="U74" s="971"/>
      <c r="V74" s="971"/>
      <c r="W74" s="1071"/>
      <c r="X74" s="1073"/>
      <c r="Y74" s="1073"/>
      <c r="Z74" s="1073"/>
      <c r="AA74" s="1073"/>
      <c r="AB74" s="1075"/>
      <c r="AC74" s="1071"/>
      <c r="AD74" s="1073"/>
      <c r="AE74" s="1073"/>
      <c r="AF74" s="1073"/>
      <c r="AG74" s="1073"/>
      <c r="AH74" s="1075"/>
      <c r="AI74" s="1071"/>
      <c r="AJ74" s="1073"/>
      <c r="AK74" s="1073"/>
      <c r="AL74" s="1073"/>
      <c r="AM74" s="1073"/>
      <c r="AN74" s="1075"/>
      <c r="AO74" s="1071"/>
      <c r="AP74" s="1073"/>
      <c r="AQ74" s="1073"/>
      <c r="AR74" s="1073"/>
      <c r="AS74" s="1073"/>
      <c r="AT74" s="1075"/>
      <c r="AU74" s="1077"/>
      <c r="AV74" s="959"/>
    </row>
    <row r="75" spans="1:48" ht="80.25" customHeight="1" x14ac:dyDescent="0.2">
      <c r="A75" s="1018"/>
      <c r="B75" s="1015"/>
      <c r="C75" s="1015"/>
      <c r="D75" s="957"/>
      <c r="E75" s="1015"/>
      <c r="F75" s="315" t="s">
        <v>1209</v>
      </c>
      <c r="G75" s="866" t="s">
        <v>1210</v>
      </c>
      <c r="H75" s="155" t="s">
        <v>648</v>
      </c>
      <c r="I75" s="155">
        <v>12</v>
      </c>
      <c r="J75" s="155">
        <v>12</v>
      </c>
      <c r="K75" s="155">
        <v>12</v>
      </c>
      <c r="L75" s="155">
        <v>12</v>
      </c>
      <c r="M75" s="183">
        <v>12</v>
      </c>
      <c r="N75" s="170" t="s">
        <v>1211</v>
      </c>
      <c r="O75" s="139" t="s">
        <v>1212</v>
      </c>
      <c r="P75" s="140" t="s">
        <v>12</v>
      </c>
      <c r="Q75" s="156">
        <v>0</v>
      </c>
      <c r="R75" s="156">
        <v>4</v>
      </c>
      <c r="S75" s="157">
        <v>1</v>
      </c>
      <c r="T75" s="157">
        <v>1</v>
      </c>
      <c r="U75" s="157">
        <v>1</v>
      </c>
      <c r="V75" s="703">
        <v>1</v>
      </c>
      <c r="W75" s="548"/>
      <c r="X75" s="371"/>
      <c r="Y75" s="375">
        <v>50000000</v>
      </c>
      <c r="Z75" s="375"/>
      <c r="AA75" s="375"/>
      <c r="AB75" s="524">
        <f t="shared" si="112"/>
        <v>50000000</v>
      </c>
      <c r="AC75" s="387"/>
      <c r="AD75" s="526"/>
      <c r="AE75" s="371">
        <v>50000000</v>
      </c>
      <c r="AF75" s="371"/>
      <c r="AG75" s="371"/>
      <c r="AH75" s="524">
        <f t="shared" si="113"/>
        <v>50000000</v>
      </c>
      <c r="AI75" s="382"/>
      <c r="AJ75" s="371"/>
      <c r="AK75" s="371">
        <v>40000000</v>
      </c>
      <c r="AL75" s="371"/>
      <c r="AM75" s="371"/>
      <c r="AN75" s="524">
        <f t="shared" si="114"/>
        <v>40000000</v>
      </c>
      <c r="AO75" s="382"/>
      <c r="AP75" s="371"/>
      <c r="AQ75" s="371">
        <v>23255343</v>
      </c>
      <c r="AR75" s="371"/>
      <c r="AS75" s="371"/>
      <c r="AT75" s="524">
        <f t="shared" si="115"/>
        <v>23255343</v>
      </c>
      <c r="AU75" s="525">
        <f t="shared" si="116"/>
        <v>163255343</v>
      </c>
      <c r="AV75" s="281" t="s">
        <v>2292</v>
      </c>
    </row>
    <row r="76" spans="1:48" ht="12.75" customHeight="1" thickBot="1" x14ac:dyDescent="0.25">
      <c r="A76" s="1019"/>
      <c r="B76" s="1029"/>
      <c r="C76" s="1029"/>
      <c r="D76" s="729"/>
      <c r="E76" s="730"/>
      <c r="F76" s="731"/>
      <c r="G76" s="732"/>
      <c r="H76" s="732"/>
      <c r="I76" s="732"/>
      <c r="J76" s="732"/>
      <c r="K76" s="732"/>
      <c r="L76" s="732"/>
      <c r="M76" s="732"/>
      <c r="N76" s="733"/>
      <c r="O76" s="734"/>
      <c r="P76" s="734"/>
      <c r="Q76" s="734"/>
      <c r="R76" s="734"/>
      <c r="S76" s="734"/>
      <c r="T76" s="734"/>
      <c r="U76" s="734"/>
      <c r="V76" s="734"/>
      <c r="W76" s="735">
        <f>+SUM(W71:W75)</f>
        <v>0</v>
      </c>
      <c r="X76" s="735">
        <f t="shared" ref="X76:AB76" si="117">+SUM(X71:X75)</f>
        <v>0</v>
      </c>
      <c r="Y76" s="735">
        <f t="shared" si="117"/>
        <v>100000000</v>
      </c>
      <c r="Z76" s="735">
        <f t="shared" si="117"/>
        <v>0</v>
      </c>
      <c r="AA76" s="735">
        <f t="shared" si="117"/>
        <v>0</v>
      </c>
      <c r="AB76" s="735">
        <f t="shared" si="117"/>
        <v>100000000</v>
      </c>
      <c r="AC76" s="735">
        <f>+SUM(AC71:AC75)</f>
        <v>0</v>
      </c>
      <c r="AD76" s="735">
        <f t="shared" ref="AD76" si="118">+SUM(AD71:AD75)</f>
        <v>0</v>
      </c>
      <c r="AE76" s="735">
        <f t="shared" ref="AE76" si="119">+SUM(AE71:AE75)</f>
        <v>150000000</v>
      </c>
      <c r="AF76" s="735">
        <f t="shared" ref="AF76" si="120">+SUM(AF71:AF75)</f>
        <v>0</v>
      </c>
      <c r="AG76" s="735">
        <f t="shared" ref="AG76" si="121">+SUM(AG71:AG75)</f>
        <v>0</v>
      </c>
      <c r="AH76" s="735">
        <f t="shared" ref="AH76" si="122">+SUM(AH71:AH75)</f>
        <v>150000000</v>
      </c>
      <c r="AI76" s="735">
        <f>+SUM(AI71:AI75)</f>
        <v>0</v>
      </c>
      <c r="AJ76" s="735">
        <f t="shared" ref="AJ76" si="123">+SUM(AJ71:AJ75)</f>
        <v>0</v>
      </c>
      <c r="AK76" s="735">
        <f t="shared" ref="AK76" si="124">+SUM(AK71:AK75)</f>
        <v>120000000</v>
      </c>
      <c r="AL76" s="735">
        <f t="shared" ref="AL76" si="125">+SUM(AL71:AL75)</f>
        <v>0</v>
      </c>
      <c r="AM76" s="735">
        <f t="shared" ref="AM76" si="126">+SUM(AM71:AM75)</f>
        <v>0</v>
      </c>
      <c r="AN76" s="735">
        <f t="shared" ref="AN76" si="127">+SUM(AN71:AN75)</f>
        <v>120000000</v>
      </c>
      <c r="AO76" s="735">
        <f>+SUM(AO71:AO75)</f>
        <v>0</v>
      </c>
      <c r="AP76" s="735">
        <f t="shared" ref="AP76" si="128">+SUM(AP71:AP75)</f>
        <v>0</v>
      </c>
      <c r="AQ76" s="735">
        <f t="shared" ref="AQ76" si="129">+SUM(AQ71:AQ75)</f>
        <v>73255343</v>
      </c>
      <c r="AR76" s="735">
        <f t="shared" ref="AR76" si="130">+SUM(AR71:AR75)</f>
        <v>0</v>
      </c>
      <c r="AS76" s="735">
        <f t="shared" ref="AS76" si="131">+SUM(AS71:AS75)</f>
        <v>0</v>
      </c>
      <c r="AT76" s="735">
        <f t="shared" ref="AT76" si="132">+SUM(AT71:AT75)</f>
        <v>73255343</v>
      </c>
      <c r="AU76" s="735">
        <f>+SUM(AU71:AU75)</f>
        <v>443255343</v>
      </c>
      <c r="AV76" s="171"/>
    </row>
  </sheetData>
  <mergeCells count="241">
    <mergeCell ref="AO73:AO74"/>
    <mergeCell ref="AP73:AP74"/>
    <mergeCell ref="AQ73:AQ74"/>
    <mergeCell ref="AR73:AR74"/>
    <mergeCell ref="AS73:AS74"/>
    <mergeCell ref="AT73:AT74"/>
    <mergeCell ref="AU73:AU74"/>
    <mergeCell ref="AV73:AV74"/>
    <mergeCell ref="AF73:AF74"/>
    <mergeCell ref="AG73:AG74"/>
    <mergeCell ref="AH73:AH74"/>
    <mergeCell ref="AI73:AI74"/>
    <mergeCell ref="AJ73:AJ74"/>
    <mergeCell ref="AK73:AK74"/>
    <mergeCell ref="AL73:AL74"/>
    <mergeCell ref="AM73:AM74"/>
    <mergeCell ref="AN73:AN74"/>
    <mergeCell ref="W73:W74"/>
    <mergeCell ref="X73:X74"/>
    <mergeCell ref="Y73:Y74"/>
    <mergeCell ref="Z73:Z74"/>
    <mergeCell ref="AA73:AA74"/>
    <mergeCell ref="AB73:AB74"/>
    <mergeCell ref="AC73:AC74"/>
    <mergeCell ref="AD73:AD74"/>
    <mergeCell ref="AE73:AE74"/>
    <mergeCell ref="N73:N74"/>
    <mergeCell ref="O73:O74"/>
    <mergeCell ref="P73:P74"/>
    <mergeCell ref="Q73:Q74"/>
    <mergeCell ref="R73:R74"/>
    <mergeCell ref="S73:S74"/>
    <mergeCell ref="T73:T74"/>
    <mergeCell ref="U73:U74"/>
    <mergeCell ref="V73:V74"/>
    <mergeCell ref="A6:A8"/>
    <mergeCell ref="B6:B8"/>
    <mergeCell ref="C6:C8"/>
    <mergeCell ref="D6:D8"/>
    <mergeCell ref="E6:E8"/>
    <mergeCell ref="AU7:AU8"/>
    <mergeCell ref="Q6:Q8"/>
    <mergeCell ref="R6:R8"/>
    <mergeCell ref="S6:V7"/>
    <mergeCell ref="W7:AB7"/>
    <mergeCell ref="AC7:AH7"/>
    <mergeCell ref="AI7:AN7"/>
    <mergeCell ref="AO7:AT7"/>
    <mergeCell ref="F6:F8"/>
    <mergeCell ref="G6:G8"/>
    <mergeCell ref="H6:H8"/>
    <mergeCell ref="I6:I8"/>
    <mergeCell ref="J6:M7"/>
    <mergeCell ref="N6:N8"/>
    <mergeCell ref="O6:O8"/>
    <mergeCell ref="P6:P8"/>
    <mergeCell ref="E9:E30"/>
    <mergeCell ref="C41:C48"/>
    <mergeCell ref="D41:D47"/>
    <mergeCell ref="E41:E47"/>
    <mergeCell ref="C32:C40"/>
    <mergeCell ref="E32:E39"/>
    <mergeCell ref="O15:O22"/>
    <mergeCell ref="P15:P22"/>
    <mergeCell ref="F28:F29"/>
    <mergeCell ref="G28:G29"/>
    <mergeCell ref="H28:H29"/>
    <mergeCell ref="I28:I29"/>
    <mergeCell ref="J28:J29"/>
    <mergeCell ref="K28:K29"/>
    <mergeCell ref="L28:L29"/>
    <mergeCell ref="M28:M29"/>
    <mergeCell ref="N43:N44"/>
    <mergeCell ref="O43:O44"/>
    <mergeCell ref="P43:P44"/>
    <mergeCell ref="D9:D30"/>
    <mergeCell ref="D32:D39"/>
    <mergeCell ref="C49:C55"/>
    <mergeCell ref="E49:E54"/>
    <mergeCell ref="A9:A76"/>
    <mergeCell ref="B9:B70"/>
    <mergeCell ref="C9:C31"/>
    <mergeCell ref="AV6:AV8"/>
    <mergeCell ref="W6:AU6"/>
    <mergeCell ref="A3:AV3"/>
    <mergeCell ref="E71:E75"/>
    <mergeCell ref="B71:B76"/>
    <mergeCell ref="C71:C76"/>
    <mergeCell ref="C62:C70"/>
    <mergeCell ref="D62:D69"/>
    <mergeCell ref="E62:E69"/>
    <mergeCell ref="C56:C61"/>
    <mergeCell ref="E56:E60"/>
    <mergeCell ref="N15:N22"/>
    <mergeCell ref="Q15:Q22"/>
    <mergeCell ref="R15:R22"/>
    <mergeCell ref="S15:S22"/>
    <mergeCell ref="T15:T22"/>
    <mergeCell ref="U15:U22"/>
    <mergeCell ref="V15:V22"/>
    <mergeCell ref="W15:W22"/>
    <mergeCell ref="X15:X22"/>
    <mergeCell ref="Y15:Y22"/>
    <mergeCell ref="Z15:Z22"/>
    <mergeCell ref="AA15:AA22"/>
    <mergeCell ref="AB15:AB22"/>
    <mergeCell ref="AC15:AC22"/>
    <mergeCell ref="AD15:AD22"/>
    <mergeCell ref="AE15:AE22"/>
    <mergeCell ref="AF15:AF22"/>
    <mergeCell ref="AG15:AG22"/>
    <mergeCell ref="AH15:AH22"/>
    <mergeCell ref="AI15:AI22"/>
    <mergeCell ref="AJ15:AJ22"/>
    <mergeCell ref="AK15:AK22"/>
    <mergeCell ref="AL15:AL22"/>
    <mergeCell ref="AM15:AM22"/>
    <mergeCell ref="AN15:AN22"/>
    <mergeCell ref="AO15:AO22"/>
    <mergeCell ref="AP15:AP22"/>
    <mergeCell ref="AQ15:AQ22"/>
    <mergeCell ref="AR15:AR22"/>
    <mergeCell ref="AS15:AS22"/>
    <mergeCell ref="AT15:AT22"/>
    <mergeCell ref="AU15:AU22"/>
    <mergeCell ref="AV15:AV22"/>
    <mergeCell ref="N37:N38"/>
    <mergeCell ref="O37:O38"/>
    <mergeCell ref="P37:P38"/>
    <mergeCell ref="Q37:Q38"/>
    <mergeCell ref="R37:R38"/>
    <mergeCell ref="S37:S38"/>
    <mergeCell ref="T37:T38"/>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AH37:AH38"/>
    <mergeCell ref="AI37:AI38"/>
    <mergeCell ref="AJ37:AJ38"/>
    <mergeCell ref="AK37:AK38"/>
    <mergeCell ref="AL37:AL38"/>
    <mergeCell ref="AM37:AM38"/>
    <mergeCell ref="AN37:AN38"/>
    <mergeCell ref="AO37:AO38"/>
    <mergeCell ref="AP37:AP38"/>
    <mergeCell ref="AQ37:AQ38"/>
    <mergeCell ref="AR37:AR38"/>
    <mergeCell ref="AS37:AS38"/>
    <mergeCell ref="AT37:AT38"/>
    <mergeCell ref="AU37:AU38"/>
    <mergeCell ref="AV37:AV38"/>
    <mergeCell ref="Q43:Q44"/>
    <mergeCell ref="R43:R44"/>
    <mergeCell ref="S43:S44"/>
    <mergeCell ref="T43:T44"/>
    <mergeCell ref="U43:U44"/>
    <mergeCell ref="V43:V44"/>
    <mergeCell ref="W43:W44"/>
    <mergeCell ref="X43:X44"/>
    <mergeCell ref="Y43:Y44"/>
    <mergeCell ref="Z43:Z44"/>
    <mergeCell ref="AA43:AA44"/>
    <mergeCell ref="AB43:AB44"/>
    <mergeCell ref="AC43:AC44"/>
    <mergeCell ref="AD43:AD44"/>
    <mergeCell ref="AE43:AE44"/>
    <mergeCell ref="AF43:AF44"/>
    <mergeCell ref="AG43:AG44"/>
    <mergeCell ref="T66:T68"/>
    <mergeCell ref="U66:U68"/>
    <mergeCell ref="V66:V68"/>
    <mergeCell ref="W66:W68"/>
    <mergeCell ref="F49:F54"/>
    <mergeCell ref="G49:G54"/>
    <mergeCell ref="H49:H54"/>
    <mergeCell ref="Y66:Y68"/>
    <mergeCell ref="Z66:Z68"/>
    <mergeCell ref="I49:I54"/>
    <mergeCell ref="J49:J54"/>
    <mergeCell ref="K49:K54"/>
    <mergeCell ref="L49:L54"/>
    <mergeCell ref="M49:M54"/>
    <mergeCell ref="X66:X68"/>
    <mergeCell ref="AS66:AS68"/>
    <mergeCell ref="R66:R68"/>
    <mergeCell ref="S66:S68"/>
    <mergeCell ref="AU66:AU68"/>
    <mergeCell ref="AH66:AH68"/>
    <mergeCell ref="AU43:AU44"/>
    <mergeCell ref="AL43:AL44"/>
    <mergeCell ref="AM43:AM44"/>
    <mergeCell ref="AN43:AN44"/>
    <mergeCell ref="AO43:AO44"/>
    <mergeCell ref="AP43:AP44"/>
    <mergeCell ref="AQ43:AQ44"/>
    <mergeCell ref="AR43:AR44"/>
    <mergeCell ref="AS43:AS44"/>
    <mergeCell ref="AH43:AH44"/>
    <mergeCell ref="AI43:AI44"/>
    <mergeCell ref="AJ43:AJ44"/>
    <mergeCell ref="AT66:AT68"/>
    <mergeCell ref="AK43:AK44"/>
    <mergeCell ref="AT43:AT44"/>
    <mergeCell ref="AE66:AE68"/>
    <mergeCell ref="AF66:AF68"/>
    <mergeCell ref="AG66:AG68"/>
    <mergeCell ref="AI66:AI68"/>
    <mergeCell ref="D49:D54"/>
    <mergeCell ref="D56:D60"/>
    <mergeCell ref="D71:D75"/>
    <mergeCell ref="AV43:AV44"/>
    <mergeCell ref="A1:AV2"/>
    <mergeCell ref="A4:AV5"/>
    <mergeCell ref="AV66:AV68"/>
    <mergeCell ref="N66:N68"/>
    <mergeCell ref="O66:O68"/>
    <mergeCell ref="P66:P68"/>
    <mergeCell ref="Q66:Q68"/>
    <mergeCell ref="AJ66:AJ68"/>
    <mergeCell ref="AK66:AK68"/>
    <mergeCell ref="AL66:AL68"/>
    <mergeCell ref="AM66:AM68"/>
    <mergeCell ref="AN66:AN68"/>
    <mergeCell ref="AO66:AO68"/>
    <mergeCell ref="AP66:AP68"/>
    <mergeCell ref="AQ66:AQ68"/>
    <mergeCell ref="AR66:AR68"/>
    <mergeCell ref="AA66:AA68"/>
    <mergeCell ref="AB66:AB68"/>
    <mergeCell ref="AC66:AC68"/>
    <mergeCell ref="AD66:AD68"/>
  </mergeCells>
  <phoneticPr fontId="9" type="noConversion"/>
  <pageMargins left="0.7" right="0.7" top="0.75" bottom="0.75" header="0.3" footer="0.3"/>
  <pageSetup orientation="landscape" horizontalDpi="300" verticalDpi="300" r:id="rId1"/>
  <ignoredErrors>
    <ignoredError sqref="AB56:AB59 AB9:AB14 AB23:AB30 AB32:AB36 AB39 AB41:AB42 AB45:AB47 AB49:AB54 AB62:AB65 AB69 AB75 AB71:AB73"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2D8C-857A-4D56-A549-0F50D21D38DF}">
  <dimension ref="A1:DG163"/>
  <sheetViews>
    <sheetView tabSelected="1" topLeftCell="A151" zoomScaleNormal="100" workbookViewId="0">
      <selection activeCell="E154" sqref="E154:E162"/>
    </sheetView>
  </sheetViews>
  <sheetFormatPr baseColWidth="10" defaultColWidth="17.140625" defaultRowHeight="12.75" x14ac:dyDescent="0.2"/>
  <cols>
    <col min="1" max="5" width="17.140625" style="184"/>
    <col min="6" max="6" width="19.5703125" style="224" customWidth="1"/>
    <col min="7" max="7" width="18.7109375" style="920" customWidth="1"/>
    <col min="8" max="13" width="17.140625" style="226"/>
    <col min="14" max="15" width="17.140625" style="224"/>
    <col min="16" max="16" width="17.140625" style="226"/>
    <col min="17" max="47" width="17.140625" style="184"/>
    <col min="48" max="48" width="17.140625" style="226"/>
    <col min="49" max="16384" width="17.140625" style="184"/>
  </cols>
  <sheetData>
    <row r="1" spans="1:111" s="185" customFormat="1" x14ac:dyDescent="0.2">
      <c r="A1" s="960"/>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row>
    <row r="2" spans="1:111" s="131" customFormat="1" x14ac:dyDescent="0.2">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row>
    <row r="3" spans="1:111" s="131" customFormat="1" ht="26.25" x14ac:dyDescent="0.2">
      <c r="A3" s="1028" t="s">
        <v>2291</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row>
    <row r="4" spans="1:111" s="131" customFormat="1" x14ac:dyDescent="0.2">
      <c r="A4" s="961" t="s">
        <v>2131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row>
    <row r="5" spans="1:111" s="131" customFormat="1" ht="13.5" thickBot="1" x14ac:dyDescent="0.25">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row>
    <row r="6" spans="1:111" s="179" customFormat="1" ht="15" customHeight="1" x14ac:dyDescent="0.25">
      <c r="A6" s="1045" t="s">
        <v>541</v>
      </c>
      <c r="B6" s="1045" t="s">
        <v>1416</v>
      </c>
      <c r="C6" s="1045" t="s">
        <v>15</v>
      </c>
      <c r="D6" s="1045" t="s">
        <v>2276</v>
      </c>
      <c r="E6" s="1045" t="s">
        <v>11</v>
      </c>
      <c r="F6" s="1062" t="s">
        <v>542</v>
      </c>
      <c r="G6" s="1050" t="s">
        <v>10</v>
      </c>
      <c r="H6" s="1050" t="s">
        <v>612</v>
      </c>
      <c r="I6" s="1065" t="s">
        <v>0</v>
      </c>
      <c r="J6" s="1050" t="s">
        <v>1</v>
      </c>
      <c r="K6" s="1050"/>
      <c r="L6" s="1050"/>
      <c r="M6" s="1054"/>
      <c r="N6" s="1062" t="s">
        <v>2</v>
      </c>
      <c r="O6" s="1050" t="s">
        <v>3</v>
      </c>
      <c r="P6" s="1050" t="s">
        <v>2274</v>
      </c>
      <c r="Q6" s="1050" t="s">
        <v>612</v>
      </c>
      <c r="R6" s="1050" t="s">
        <v>5</v>
      </c>
      <c r="S6" s="1053" t="s">
        <v>3</v>
      </c>
      <c r="T6" s="1050"/>
      <c r="U6" s="1050"/>
      <c r="V6" s="1054"/>
      <c r="W6" s="1025" t="s">
        <v>2277</v>
      </c>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7"/>
      <c r="AV6" s="1022" t="s">
        <v>99</v>
      </c>
    </row>
    <row r="7" spans="1:111" s="179" customFormat="1" ht="15" x14ac:dyDescent="0.25">
      <c r="A7" s="1046"/>
      <c r="B7" s="1046"/>
      <c r="C7" s="1046"/>
      <c r="D7" s="1046"/>
      <c r="E7" s="1046"/>
      <c r="F7" s="1063"/>
      <c r="G7" s="1051"/>
      <c r="H7" s="1051"/>
      <c r="I7" s="1066"/>
      <c r="J7" s="1051"/>
      <c r="K7" s="1051"/>
      <c r="L7" s="1051"/>
      <c r="M7" s="1056"/>
      <c r="N7" s="1063"/>
      <c r="O7" s="1051"/>
      <c r="P7" s="1051"/>
      <c r="Q7" s="1051"/>
      <c r="R7" s="1051"/>
      <c r="S7" s="1055"/>
      <c r="T7" s="1051"/>
      <c r="U7" s="1051"/>
      <c r="V7" s="1056"/>
      <c r="W7" s="1057">
        <v>2020</v>
      </c>
      <c r="X7" s="1058"/>
      <c r="Y7" s="1058"/>
      <c r="Z7" s="1058"/>
      <c r="AA7" s="1058"/>
      <c r="AB7" s="1059"/>
      <c r="AC7" s="1060">
        <v>2021</v>
      </c>
      <c r="AD7" s="1058"/>
      <c r="AE7" s="1058"/>
      <c r="AF7" s="1058"/>
      <c r="AG7" s="1058"/>
      <c r="AH7" s="1061"/>
      <c r="AI7" s="1057">
        <v>2022</v>
      </c>
      <c r="AJ7" s="1058"/>
      <c r="AK7" s="1058"/>
      <c r="AL7" s="1058"/>
      <c r="AM7" s="1058"/>
      <c r="AN7" s="1059"/>
      <c r="AO7" s="1057">
        <v>2023</v>
      </c>
      <c r="AP7" s="1058"/>
      <c r="AQ7" s="1058"/>
      <c r="AR7" s="1058"/>
      <c r="AS7" s="1058"/>
      <c r="AT7" s="1059"/>
      <c r="AU7" s="1048" t="s">
        <v>4</v>
      </c>
      <c r="AV7" s="1023"/>
    </row>
    <row r="8" spans="1:111" s="179" customFormat="1" ht="32.25" customHeight="1" thickBot="1" x14ac:dyDescent="0.3">
      <c r="A8" s="1047"/>
      <c r="B8" s="1047"/>
      <c r="C8" s="1047"/>
      <c r="D8" s="1047"/>
      <c r="E8" s="1047"/>
      <c r="F8" s="1064"/>
      <c r="G8" s="1052"/>
      <c r="H8" s="1052"/>
      <c r="I8" s="1067"/>
      <c r="J8" s="227">
        <v>2020</v>
      </c>
      <c r="K8" s="227">
        <v>2021</v>
      </c>
      <c r="L8" s="227">
        <v>2022</v>
      </c>
      <c r="M8" s="230">
        <v>2023</v>
      </c>
      <c r="N8" s="1064"/>
      <c r="O8" s="1052"/>
      <c r="P8" s="1052"/>
      <c r="Q8" s="1052"/>
      <c r="R8" s="1052"/>
      <c r="S8" s="231">
        <v>2020</v>
      </c>
      <c r="T8" s="227">
        <v>2021</v>
      </c>
      <c r="U8" s="227">
        <v>2022</v>
      </c>
      <c r="V8" s="230">
        <v>2023</v>
      </c>
      <c r="W8" s="229" t="s">
        <v>6</v>
      </c>
      <c r="X8" s="227" t="s">
        <v>14</v>
      </c>
      <c r="Y8" s="227" t="s">
        <v>7</v>
      </c>
      <c r="Z8" s="227" t="s">
        <v>613</v>
      </c>
      <c r="AA8" s="227" t="s">
        <v>8</v>
      </c>
      <c r="AB8" s="230" t="s">
        <v>9</v>
      </c>
      <c r="AC8" s="231" t="s">
        <v>6</v>
      </c>
      <c r="AD8" s="227" t="s">
        <v>14</v>
      </c>
      <c r="AE8" s="227" t="s">
        <v>7</v>
      </c>
      <c r="AF8" s="227" t="s">
        <v>613</v>
      </c>
      <c r="AG8" s="227" t="s">
        <v>8</v>
      </c>
      <c r="AH8" s="228" t="s">
        <v>9</v>
      </c>
      <c r="AI8" s="229" t="s">
        <v>6</v>
      </c>
      <c r="AJ8" s="227" t="s">
        <v>14</v>
      </c>
      <c r="AK8" s="227" t="s">
        <v>7</v>
      </c>
      <c r="AL8" s="227" t="s">
        <v>613</v>
      </c>
      <c r="AM8" s="227" t="s">
        <v>8</v>
      </c>
      <c r="AN8" s="230" t="s">
        <v>9</v>
      </c>
      <c r="AO8" s="229" t="s">
        <v>6</v>
      </c>
      <c r="AP8" s="227" t="s">
        <v>14</v>
      </c>
      <c r="AQ8" s="227" t="s">
        <v>7</v>
      </c>
      <c r="AR8" s="227" t="s">
        <v>613</v>
      </c>
      <c r="AS8" s="227" t="s">
        <v>8</v>
      </c>
      <c r="AT8" s="230" t="s">
        <v>9</v>
      </c>
      <c r="AU8" s="1049"/>
      <c r="AV8" s="1024"/>
    </row>
    <row r="9" spans="1:111" s="131" customFormat="1" ht="102" customHeight="1" x14ac:dyDescent="0.2">
      <c r="A9" s="1020" t="s">
        <v>17</v>
      </c>
      <c r="B9" s="1020" t="s">
        <v>23</v>
      </c>
      <c r="C9" s="1020" t="s">
        <v>46</v>
      </c>
      <c r="D9" s="1212" t="s">
        <v>127</v>
      </c>
      <c r="E9" s="1020" t="s">
        <v>2130</v>
      </c>
      <c r="F9" s="285" t="s">
        <v>668</v>
      </c>
      <c r="G9" s="914" t="s">
        <v>2257</v>
      </c>
      <c r="H9" s="186">
        <v>43.26</v>
      </c>
      <c r="I9" s="186">
        <v>48.26</v>
      </c>
      <c r="J9" s="186">
        <v>44</v>
      </c>
      <c r="K9" s="186">
        <v>46.5</v>
      </c>
      <c r="L9" s="186">
        <v>47.5</v>
      </c>
      <c r="M9" s="298">
        <v>48.26</v>
      </c>
      <c r="N9" s="294" t="s">
        <v>632</v>
      </c>
      <c r="O9" s="187" t="s">
        <v>129</v>
      </c>
      <c r="P9" s="188" t="s">
        <v>12</v>
      </c>
      <c r="Q9" s="189">
        <v>0</v>
      </c>
      <c r="R9" s="180">
        <v>5</v>
      </c>
      <c r="S9" s="137"/>
      <c r="T9" s="137">
        <v>1</v>
      </c>
      <c r="U9" s="137">
        <v>2</v>
      </c>
      <c r="V9" s="138">
        <v>2</v>
      </c>
      <c r="W9" s="412"/>
      <c r="X9" s="413"/>
      <c r="Y9" s="413"/>
      <c r="Z9" s="413"/>
      <c r="AA9" s="413"/>
      <c r="AB9" s="414">
        <v>0</v>
      </c>
      <c r="AC9" s="412"/>
      <c r="AD9" s="413"/>
      <c r="AE9" s="413"/>
      <c r="AF9" s="413"/>
      <c r="AG9" s="413"/>
      <c r="AH9" s="414">
        <v>0</v>
      </c>
      <c r="AI9" s="412"/>
      <c r="AJ9" s="413">
        <v>0</v>
      </c>
      <c r="AK9" s="413"/>
      <c r="AL9" s="413"/>
      <c r="AM9" s="413"/>
      <c r="AN9" s="414">
        <v>0</v>
      </c>
      <c r="AO9" s="412"/>
      <c r="AP9" s="413"/>
      <c r="AQ9" s="413"/>
      <c r="AR9" s="413"/>
      <c r="AS9" s="413"/>
      <c r="AT9" s="649">
        <v>0</v>
      </c>
      <c r="AU9" s="653">
        <v>0</v>
      </c>
      <c r="AV9" s="651" t="s">
        <v>128</v>
      </c>
    </row>
    <row r="10" spans="1:111" s="131" customFormat="1" ht="81.75" customHeight="1" x14ac:dyDescent="0.2">
      <c r="A10" s="1015"/>
      <c r="B10" s="1015"/>
      <c r="C10" s="1015"/>
      <c r="D10" s="1206"/>
      <c r="E10" s="1015"/>
      <c r="F10" s="286" t="s">
        <v>2083</v>
      </c>
      <c r="G10" s="149" t="s">
        <v>2086</v>
      </c>
      <c r="H10" s="191">
        <v>130298</v>
      </c>
      <c r="I10" s="192">
        <v>136298</v>
      </c>
      <c r="J10" s="191">
        <v>132938</v>
      </c>
      <c r="K10" s="191">
        <v>134850</v>
      </c>
      <c r="L10" s="191">
        <v>135784</v>
      </c>
      <c r="M10" s="299">
        <v>136298</v>
      </c>
      <c r="N10" s="1145" t="s">
        <v>130</v>
      </c>
      <c r="O10" s="1148" t="s">
        <v>2076</v>
      </c>
      <c r="P10" s="1186" t="s">
        <v>12</v>
      </c>
      <c r="Q10" s="984">
        <v>0</v>
      </c>
      <c r="R10" s="984">
        <v>4500</v>
      </c>
      <c r="S10" s="984">
        <v>1125</v>
      </c>
      <c r="T10" s="984">
        <v>1125</v>
      </c>
      <c r="U10" s="984">
        <v>1125</v>
      </c>
      <c r="V10" s="1189">
        <v>1125</v>
      </c>
      <c r="W10" s="1080">
        <v>437962377036</v>
      </c>
      <c r="X10" s="1078"/>
      <c r="Y10" s="1078">
        <v>8533131558.25</v>
      </c>
      <c r="Z10" s="1078"/>
      <c r="AA10" s="1078"/>
      <c r="AB10" s="1094">
        <v>446495508594.25</v>
      </c>
      <c r="AC10" s="1080">
        <v>451101248347</v>
      </c>
      <c r="AD10" s="1078"/>
      <c r="AE10" s="1078">
        <v>8533131558.25</v>
      </c>
      <c r="AF10" s="1078"/>
      <c r="AG10" s="1078"/>
      <c r="AH10" s="1094">
        <v>459634379905.25</v>
      </c>
      <c r="AI10" s="1080">
        <v>464634285798</v>
      </c>
      <c r="AJ10" s="1078"/>
      <c r="AK10" s="1078">
        <v>8533131558.25</v>
      </c>
      <c r="AL10" s="1078"/>
      <c r="AM10" s="1078"/>
      <c r="AN10" s="1094">
        <v>473167417356.25</v>
      </c>
      <c r="AO10" s="1080">
        <v>450373314371</v>
      </c>
      <c r="AP10" s="1078"/>
      <c r="AQ10" s="1078">
        <v>8533131558.25</v>
      </c>
      <c r="AR10" s="1078"/>
      <c r="AS10" s="1078"/>
      <c r="AT10" s="1133">
        <v>458906445929.25</v>
      </c>
      <c r="AU10" s="1136">
        <v>1838203751785</v>
      </c>
      <c r="AV10" s="1139" t="s">
        <v>128</v>
      </c>
    </row>
    <row r="11" spans="1:111" s="131" customFormat="1" ht="65.25" customHeight="1" x14ac:dyDescent="0.2">
      <c r="A11" s="1015"/>
      <c r="B11" s="1015"/>
      <c r="C11" s="1015"/>
      <c r="D11" s="1206"/>
      <c r="E11" s="1015"/>
      <c r="F11" s="286" t="s">
        <v>650</v>
      </c>
      <c r="G11" s="149" t="s">
        <v>651</v>
      </c>
      <c r="H11" s="191" t="s">
        <v>652</v>
      </c>
      <c r="I11" s="191">
        <v>116.08</v>
      </c>
      <c r="J11" s="191" t="s">
        <v>652</v>
      </c>
      <c r="K11" s="191" t="s">
        <v>652</v>
      </c>
      <c r="L11" s="191" t="s">
        <v>652</v>
      </c>
      <c r="M11" s="299" t="s">
        <v>652</v>
      </c>
      <c r="N11" s="1146"/>
      <c r="O11" s="1149"/>
      <c r="P11" s="1187"/>
      <c r="Q11" s="985"/>
      <c r="R11" s="985"/>
      <c r="S11" s="985"/>
      <c r="T11" s="985"/>
      <c r="U11" s="985"/>
      <c r="V11" s="1190"/>
      <c r="W11" s="1131"/>
      <c r="X11" s="1132"/>
      <c r="Y11" s="1132"/>
      <c r="Z11" s="1132"/>
      <c r="AA11" s="1132"/>
      <c r="AB11" s="1144"/>
      <c r="AC11" s="1131"/>
      <c r="AD11" s="1132"/>
      <c r="AE11" s="1132"/>
      <c r="AF11" s="1132"/>
      <c r="AG11" s="1132"/>
      <c r="AH11" s="1144"/>
      <c r="AI11" s="1131"/>
      <c r="AJ11" s="1132"/>
      <c r="AK11" s="1132"/>
      <c r="AL11" s="1132"/>
      <c r="AM11" s="1132"/>
      <c r="AN11" s="1144"/>
      <c r="AO11" s="1131"/>
      <c r="AP11" s="1132"/>
      <c r="AQ11" s="1132"/>
      <c r="AR11" s="1132"/>
      <c r="AS11" s="1132"/>
      <c r="AT11" s="1134"/>
      <c r="AU11" s="1137"/>
      <c r="AV11" s="1140"/>
    </row>
    <row r="12" spans="1:111" s="131" customFormat="1" ht="65.25" customHeight="1" x14ac:dyDescent="0.2">
      <c r="A12" s="1015"/>
      <c r="B12" s="1015"/>
      <c r="C12" s="1015"/>
      <c r="D12" s="1206"/>
      <c r="E12" s="1015"/>
      <c r="F12" s="286" t="s">
        <v>653</v>
      </c>
      <c r="G12" s="149" t="s">
        <v>654</v>
      </c>
      <c r="H12" s="191" t="s">
        <v>655</v>
      </c>
      <c r="I12" s="193">
        <v>27.9</v>
      </c>
      <c r="J12" s="191" t="s">
        <v>655</v>
      </c>
      <c r="K12" s="191" t="s">
        <v>655</v>
      </c>
      <c r="L12" s="191" t="s">
        <v>655</v>
      </c>
      <c r="M12" s="299" t="s">
        <v>655</v>
      </c>
      <c r="N12" s="1146"/>
      <c r="O12" s="1149"/>
      <c r="P12" s="1187"/>
      <c r="Q12" s="985"/>
      <c r="R12" s="985"/>
      <c r="S12" s="985"/>
      <c r="T12" s="985"/>
      <c r="U12" s="985"/>
      <c r="V12" s="1190"/>
      <c r="W12" s="1131"/>
      <c r="X12" s="1132"/>
      <c r="Y12" s="1132"/>
      <c r="Z12" s="1132"/>
      <c r="AA12" s="1132"/>
      <c r="AB12" s="1144"/>
      <c r="AC12" s="1131"/>
      <c r="AD12" s="1132"/>
      <c r="AE12" s="1132"/>
      <c r="AF12" s="1132"/>
      <c r="AG12" s="1132"/>
      <c r="AH12" s="1144"/>
      <c r="AI12" s="1131"/>
      <c r="AJ12" s="1132"/>
      <c r="AK12" s="1132"/>
      <c r="AL12" s="1132"/>
      <c r="AM12" s="1132"/>
      <c r="AN12" s="1144"/>
      <c r="AO12" s="1131"/>
      <c r="AP12" s="1132"/>
      <c r="AQ12" s="1132"/>
      <c r="AR12" s="1132"/>
      <c r="AS12" s="1132"/>
      <c r="AT12" s="1134"/>
      <c r="AU12" s="1137"/>
      <c r="AV12" s="1140"/>
    </row>
    <row r="13" spans="1:111" s="131" customFormat="1" ht="65.25" customHeight="1" x14ac:dyDescent="0.2">
      <c r="A13" s="1015"/>
      <c r="B13" s="1015"/>
      <c r="C13" s="1015"/>
      <c r="D13" s="1206"/>
      <c r="E13" s="1015"/>
      <c r="F13" s="286" t="s">
        <v>656</v>
      </c>
      <c r="G13" s="149" t="s">
        <v>657</v>
      </c>
      <c r="H13" s="191" t="s">
        <v>658</v>
      </c>
      <c r="I13" s="191" t="s">
        <v>659</v>
      </c>
      <c r="J13" s="191" t="s">
        <v>658</v>
      </c>
      <c r="K13" s="191" t="s">
        <v>660</v>
      </c>
      <c r="L13" s="191" t="s">
        <v>661</v>
      </c>
      <c r="M13" s="299" t="s">
        <v>659</v>
      </c>
      <c r="N13" s="1146"/>
      <c r="O13" s="1149"/>
      <c r="P13" s="1187"/>
      <c r="Q13" s="985"/>
      <c r="R13" s="985"/>
      <c r="S13" s="985"/>
      <c r="T13" s="985"/>
      <c r="U13" s="985"/>
      <c r="V13" s="1190"/>
      <c r="W13" s="1131"/>
      <c r="X13" s="1132"/>
      <c r="Y13" s="1132"/>
      <c r="Z13" s="1132"/>
      <c r="AA13" s="1132"/>
      <c r="AB13" s="1144"/>
      <c r="AC13" s="1131"/>
      <c r="AD13" s="1132"/>
      <c r="AE13" s="1132"/>
      <c r="AF13" s="1132"/>
      <c r="AG13" s="1132"/>
      <c r="AH13" s="1144"/>
      <c r="AI13" s="1131"/>
      <c r="AJ13" s="1132"/>
      <c r="AK13" s="1132"/>
      <c r="AL13" s="1132"/>
      <c r="AM13" s="1132"/>
      <c r="AN13" s="1144"/>
      <c r="AO13" s="1131"/>
      <c r="AP13" s="1132"/>
      <c r="AQ13" s="1132"/>
      <c r="AR13" s="1132"/>
      <c r="AS13" s="1132"/>
      <c r="AT13" s="1134"/>
      <c r="AU13" s="1137"/>
      <c r="AV13" s="1140"/>
    </row>
    <row r="14" spans="1:111" s="131" customFormat="1" ht="65.25" customHeight="1" x14ac:dyDescent="0.2">
      <c r="A14" s="1015"/>
      <c r="B14" s="1015"/>
      <c r="C14" s="1015"/>
      <c r="D14" s="1206"/>
      <c r="E14" s="1015"/>
      <c r="F14" s="286" t="s">
        <v>662</v>
      </c>
      <c r="G14" s="149" t="s">
        <v>663</v>
      </c>
      <c r="H14" s="191" t="s">
        <v>664</v>
      </c>
      <c r="I14" s="191" t="s">
        <v>664</v>
      </c>
      <c r="J14" s="191" t="s">
        <v>664</v>
      </c>
      <c r="K14" s="191" t="s">
        <v>664</v>
      </c>
      <c r="L14" s="191" t="s">
        <v>664</v>
      </c>
      <c r="M14" s="299" t="s">
        <v>664</v>
      </c>
      <c r="N14" s="1146"/>
      <c r="O14" s="1149"/>
      <c r="P14" s="1187"/>
      <c r="Q14" s="985"/>
      <c r="R14" s="985"/>
      <c r="S14" s="985"/>
      <c r="T14" s="985"/>
      <c r="U14" s="985"/>
      <c r="V14" s="1190"/>
      <c r="W14" s="1131"/>
      <c r="X14" s="1132"/>
      <c r="Y14" s="1132"/>
      <c r="Z14" s="1132"/>
      <c r="AA14" s="1132"/>
      <c r="AB14" s="1144"/>
      <c r="AC14" s="1131"/>
      <c r="AD14" s="1132"/>
      <c r="AE14" s="1132"/>
      <c r="AF14" s="1132"/>
      <c r="AG14" s="1132"/>
      <c r="AH14" s="1144"/>
      <c r="AI14" s="1131"/>
      <c r="AJ14" s="1132"/>
      <c r="AK14" s="1132"/>
      <c r="AL14" s="1132"/>
      <c r="AM14" s="1132"/>
      <c r="AN14" s="1144"/>
      <c r="AO14" s="1131"/>
      <c r="AP14" s="1132"/>
      <c r="AQ14" s="1132"/>
      <c r="AR14" s="1132"/>
      <c r="AS14" s="1132"/>
      <c r="AT14" s="1134"/>
      <c r="AU14" s="1137"/>
      <c r="AV14" s="1140"/>
    </row>
    <row r="15" spans="1:111" s="131" customFormat="1" ht="65.25" customHeight="1" x14ac:dyDescent="0.2">
      <c r="A15" s="1015"/>
      <c r="B15" s="1015"/>
      <c r="C15" s="1015"/>
      <c r="D15" s="1206"/>
      <c r="E15" s="1015"/>
      <c r="F15" s="286" t="s">
        <v>665</v>
      </c>
      <c r="G15" s="149" t="s">
        <v>666</v>
      </c>
      <c r="H15" s="191" t="s">
        <v>667</v>
      </c>
      <c r="I15" s="193">
        <v>113.78</v>
      </c>
      <c r="J15" s="191" t="s">
        <v>667</v>
      </c>
      <c r="K15" s="191" t="s">
        <v>667</v>
      </c>
      <c r="L15" s="191" t="s">
        <v>667</v>
      </c>
      <c r="M15" s="299" t="s">
        <v>667</v>
      </c>
      <c r="N15" s="1146"/>
      <c r="O15" s="1149"/>
      <c r="P15" s="1187"/>
      <c r="Q15" s="985"/>
      <c r="R15" s="985"/>
      <c r="S15" s="985"/>
      <c r="T15" s="985"/>
      <c r="U15" s="985"/>
      <c r="V15" s="1190"/>
      <c r="W15" s="1131"/>
      <c r="X15" s="1132"/>
      <c r="Y15" s="1132"/>
      <c r="Z15" s="1132"/>
      <c r="AA15" s="1132"/>
      <c r="AB15" s="1144"/>
      <c r="AC15" s="1131"/>
      <c r="AD15" s="1132"/>
      <c r="AE15" s="1132"/>
      <c r="AF15" s="1132"/>
      <c r="AG15" s="1132"/>
      <c r="AH15" s="1144"/>
      <c r="AI15" s="1131"/>
      <c r="AJ15" s="1132"/>
      <c r="AK15" s="1132"/>
      <c r="AL15" s="1132"/>
      <c r="AM15" s="1132"/>
      <c r="AN15" s="1144"/>
      <c r="AO15" s="1131"/>
      <c r="AP15" s="1132"/>
      <c r="AQ15" s="1132"/>
      <c r="AR15" s="1132"/>
      <c r="AS15" s="1132"/>
      <c r="AT15" s="1134"/>
      <c r="AU15" s="1137"/>
      <c r="AV15" s="1140"/>
    </row>
    <row r="16" spans="1:111" s="131" customFormat="1" ht="50.25" customHeight="1" x14ac:dyDescent="0.2">
      <c r="A16" s="1015"/>
      <c r="B16" s="1015"/>
      <c r="C16" s="1015"/>
      <c r="D16" s="1206"/>
      <c r="E16" s="1015"/>
      <c r="F16" s="287" t="s">
        <v>2063</v>
      </c>
      <c r="G16" s="182" t="s">
        <v>2149</v>
      </c>
      <c r="H16" s="194">
        <v>4.5999999999999996</v>
      </c>
      <c r="I16" s="194">
        <v>4.2</v>
      </c>
      <c r="J16" s="194">
        <v>4.5999999999999996</v>
      </c>
      <c r="K16" s="194">
        <v>4.5</v>
      </c>
      <c r="L16" s="194">
        <v>4.3</v>
      </c>
      <c r="M16" s="300">
        <v>4.2</v>
      </c>
      <c r="N16" s="1146"/>
      <c r="O16" s="1149"/>
      <c r="P16" s="1187"/>
      <c r="Q16" s="985"/>
      <c r="R16" s="985"/>
      <c r="S16" s="985"/>
      <c r="T16" s="985"/>
      <c r="U16" s="985"/>
      <c r="V16" s="1190"/>
      <c r="W16" s="1131"/>
      <c r="X16" s="1132"/>
      <c r="Y16" s="1132"/>
      <c r="Z16" s="1132"/>
      <c r="AA16" s="1132"/>
      <c r="AB16" s="1144"/>
      <c r="AC16" s="1131"/>
      <c r="AD16" s="1132"/>
      <c r="AE16" s="1132"/>
      <c r="AF16" s="1132"/>
      <c r="AG16" s="1132"/>
      <c r="AH16" s="1144"/>
      <c r="AI16" s="1131"/>
      <c r="AJ16" s="1132"/>
      <c r="AK16" s="1132"/>
      <c r="AL16" s="1132"/>
      <c r="AM16" s="1132"/>
      <c r="AN16" s="1144"/>
      <c r="AO16" s="1131"/>
      <c r="AP16" s="1132"/>
      <c r="AQ16" s="1132"/>
      <c r="AR16" s="1132"/>
      <c r="AS16" s="1132"/>
      <c r="AT16" s="1134"/>
      <c r="AU16" s="1137"/>
      <c r="AV16" s="1140"/>
    </row>
    <row r="17" spans="1:48" s="131" customFormat="1" ht="60" customHeight="1" x14ac:dyDescent="0.2">
      <c r="A17" s="1015"/>
      <c r="B17" s="1015"/>
      <c r="C17" s="1015"/>
      <c r="D17" s="1206"/>
      <c r="E17" s="1015"/>
      <c r="F17" s="287" t="s">
        <v>2062</v>
      </c>
      <c r="G17" s="182" t="s">
        <v>2150</v>
      </c>
      <c r="H17" s="194">
        <v>5.8</v>
      </c>
      <c r="I17" s="194">
        <v>5.4</v>
      </c>
      <c r="J17" s="194">
        <v>5.8</v>
      </c>
      <c r="K17" s="194">
        <v>5.6</v>
      </c>
      <c r="L17" s="194">
        <v>5.5</v>
      </c>
      <c r="M17" s="300">
        <v>5.4</v>
      </c>
      <c r="N17" s="1146"/>
      <c r="O17" s="1149"/>
      <c r="P17" s="1187"/>
      <c r="Q17" s="985"/>
      <c r="R17" s="985"/>
      <c r="S17" s="985"/>
      <c r="T17" s="985"/>
      <c r="U17" s="985"/>
      <c r="V17" s="1190"/>
      <c r="W17" s="1131"/>
      <c r="X17" s="1132"/>
      <c r="Y17" s="1132"/>
      <c r="Z17" s="1132"/>
      <c r="AA17" s="1132"/>
      <c r="AB17" s="1144"/>
      <c r="AC17" s="1131"/>
      <c r="AD17" s="1132"/>
      <c r="AE17" s="1132"/>
      <c r="AF17" s="1132"/>
      <c r="AG17" s="1132"/>
      <c r="AH17" s="1144"/>
      <c r="AI17" s="1131"/>
      <c r="AJ17" s="1132"/>
      <c r="AK17" s="1132"/>
      <c r="AL17" s="1132"/>
      <c r="AM17" s="1132"/>
      <c r="AN17" s="1144"/>
      <c r="AO17" s="1131"/>
      <c r="AP17" s="1132"/>
      <c r="AQ17" s="1132"/>
      <c r="AR17" s="1132"/>
      <c r="AS17" s="1132"/>
      <c r="AT17" s="1134"/>
      <c r="AU17" s="1137"/>
      <c r="AV17" s="1140"/>
    </row>
    <row r="18" spans="1:48" s="131" customFormat="1" ht="58.5" customHeight="1" x14ac:dyDescent="0.2">
      <c r="A18" s="1015"/>
      <c r="B18" s="1015"/>
      <c r="C18" s="1015"/>
      <c r="D18" s="1206"/>
      <c r="E18" s="1015"/>
      <c r="F18" s="288" t="s">
        <v>2064</v>
      </c>
      <c r="G18" s="182" t="s">
        <v>2151</v>
      </c>
      <c r="H18" s="193">
        <v>4.8600000000000003</v>
      </c>
      <c r="I18" s="193">
        <v>4.46</v>
      </c>
      <c r="J18" s="193">
        <v>4.8600000000000003</v>
      </c>
      <c r="K18" s="193">
        <v>4.66</v>
      </c>
      <c r="L18" s="193">
        <v>4.5599999999999996</v>
      </c>
      <c r="M18" s="301">
        <v>4.46</v>
      </c>
      <c r="N18" s="1146"/>
      <c r="O18" s="1149"/>
      <c r="P18" s="1187"/>
      <c r="Q18" s="985"/>
      <c r="R18" s="985"/>
      <c r="S18" s="985"/>
      <c r="T18" s="985"/>
      <c r="U18" s="985"/>
      <c r="V18" s="1190"/>
      <c r="W18" s="1131"/>
      <c r="X18" s="1132"/>
      <c r="Y18" s="1132"/>
      <c r="Z18" s="1132"/>
      <c r="AA18" s="1132"/>
      <c r="AB18" s="1144"/>
      <c r="AC18" s="1131"/>
      <c r="AD18" s="1132"/>
      <c r="AE18" s="1132"/>
      <c r="AF18" s="1132"/>
      <c r="AG18" s="1132"/>
      <c r="AH18" s="1144"/>
      <c r="AI18" s="1131"/>
      <c r="AJ18" s="1132"/>
      <c r="AK18" s="1132"/>
      <c r="AL18" s="1132"/>
      <c r="AM18" s="1132"/>
      <c r="AN18" s="1144"/>
      <c r="AO18" s="1131"/>
      <c r="AP18" s="1132"/>
      <c r="AQ18" s="1132"/>
      <c r="AR18" s="1132"/>
      <c r="AS18" s="1132"/>
      <c r="AT18" s="1134"/>
      <c r="AU18" s="1137"/>
      <c r="AV18" s="1140"/>
    </row>
    <row r="19" spans="1:48" s="131" customFormat="1" ht="58.5" customHeight="1" x14ac:dyDescent="0.2">
      <c r="A19" s="1015"/>
      <c r="B19" s="1015"/>
      <c r="C19" s="1015"/>
      <c r="D19" s="1206"/>
      <c r="E19" s="1015"/>
      <c r="F19" s="288" t="s">
        <v>2065</v>
      </c>
      <c r="G19" s="182" t="s">
        <v>2152</v>
      </c>
      <c r="H19" s="193">
        <v>2.83</v>
      </c>
      <c r="I19" s="193">
        <v>2.5499999999999998</v>
      </c>
      <c r="J19" s="193">
        <v>2.83</v>
      </c>
      <c r="K19" s="193">
        <v>2.75</v>
      </c>
      <c r="L19" s="193">
        <v>2.65</v>
      </c>
      <c r="M19" s="301">
        <v>2.5499999999999998</v>
      </c>
      <c r="N19" s="1147"/>
      <c r="O19" s="1150"/>
      <c r="P19" s="1188"/>
      <c r="Q19" s="986"/>
      <c r="R19" s="986"/>
      <c r="S19" s="986"/>
      <c r="T19" s="986"/>
      <c r="U19" s="986"/>
      <c r="V19" s="1191"/>
      <c r="W19" s="1081"/>
      <c r="X19" s="1079"/>
      <c r="Y19" s="1079"/>
      <c r="Z19" s="1079"/>
      <c r="AA19" s="1079"/>
      <c r="AB19" s="1095"/>
      <c r="AC19" s="1081"/>
      <c r="AD19" s="1079"/>
      <c r="AE19" s="1079"/>
      <c r="AF19" s="1079"/>
      <c r="AG19" s="1079"/>
      <c r="AH19" s="1095"/>
      <c r="AI19" s="1081"/>
      <c r="AJ19" s="1079"/>
      <c r="AK19" s="1079"/>
      <c r="AL19" s="1079"/>
      <c r="AM19" s="1079"/>
      <c r="AN19" s="1095"/>
      <c r="AO19" s="1081"/>
      <c r="AP19" s="1079"/>
      <c r="AQ19" s="1079"/>
      <c r="AR19" s="1079"/>
      <c r="AS19" s="1079"/>
      <c r="AT19" s="1135"/>
      <c r="AU19" s="1138"/>
      <c r="AV19" s="1141"/>
    </row>
    <row r="20" spans="1:48" s="131" customFormat="1" ht="93.75" customHeight="1" x14ac:dyDescent="0.2">
      <c r="A20" s="1015"/>
      <c r="B20" s="1015"/>
      <c r="C20" s="1015"/>
      <c r="D20" s="1206"/>
      <c r="E20" s="1015"/>
      <c r="F20" s="286" t="s">
        <v>669</v>
      </c>
      <c r="G20" s="149" t="s">
        <v>670</v>
      </c>
      <c r="H20" s="191">
        <v>5271</v>
      </c>
      <c r="I20" s="191">
        <v>20000</v>
      </c>
      <c r="J20" s="191">
        <v>6300</v>
      </c>
      <c r="K20" s="191">
        <v>8500</v>
      </c>
      <c r="L20" s="191">
        <v>12500</v>
      </c>
      <c r="M20" s="299">
        <v>20000</v>
      </c>
      <c r="N20" s="295" t="s">
        <v>131</v>
      </c>
      <c r="O20" s="195" t="s">
        <v>2080</v>
      </c>
      <c r="P20" s="196" t="s">
        <v>13</v>
      </c>
      <c r="Q20" s="157">
        <v>0</v>
      </c>
      <c r="R20" s="157">
        <v>20000</v>
      </c>
      <c r="S20" s="157">
        <v>5000</v>
      </c>
      <c r="T20" s="157">
        <v>5000</v>
      </c>
      <c r="U20" s="157">
        <v>5000</v>
      </c>
      <c r="V20" s="197">
        <v>5000</v>
      </c>
      <c r="W20" s="412">
        <v>250000000</v>
      </c>
      <c r="X20" s="413"/>
      <c r="Y20" s="413"/>
      <c r="Z20" s="413"/>
      <c r="AA20" s="413"/>
      <c r="AB20" s="415">
        <v>250000000</v>
      </c>
      <c r="AC20" s="412">
        <v>250000000</v>
      </c>
      <c r="AD20" s="413"/>
      <c r="AE20" s="413"/>
      <c r="AF20" s="413"/>
      <c r="AG20" s="413"/>
      <c r="AH20" s="415">
        <v>250000000</v>
      </c>
      <c r="AI20" s="412">
        <v>250000000</v>
      </c>
      <c r="AJ20" s="413"/>
      <c r="AK20" s="413"/>
      <c r="AL20" s="413"/>
      <c r="AM20" s="413"/>
      <c r="AN20" s="415">
        <v>250000000</v>
      </c>
      <c r="AO20" s="412">
        <v>250000000</v>
      </c>
      <c r="AP20" s="413"/>
      <c r="AQ20" s="413"/>
      <c r="AR20" s="413"/>
      <c r="AS20" s="413"/>
      <c r="AT20" s="423">
        <v>250000000</v>
      </c>
      <c r="AU20" s="654">
        <v>1000000000</v>
      </c>
      <c r="AV20" s="652" t="s">
        <v>128</v>
      </c>
    </row>
    <row r="21" spans="1:48" s="131" customFormat="1" ht="87.75" customHeight="1" x14ac:dyDescent="0.2">
      <c r="A21" s="1015"/>
      <c r="B21" s="1015"/>
      <c r="C21" s="1015"/>
      <c r="D21" s="1206"/>
      <c r="E21" s="1015"/>
      <c r="F21" s="286" t="s">
        <v>2241</v>
      </c>
      <c r="G21" s="149" t="s">
        <v>2258</v>
      </c>
      <c r="H21" s="193">
        <v>13.66</v>
      </c>
      <c r="I21" s="193">
        <v>25</v>
      </c>
      <c r="J21" s="193">
        <v>13.66</v>
      </c>
      <c r="K21" s="193">
        <v>15.5</v>
      </c>
      <c r="L21" s="193">
        <v>20.5</v>
      </c>
      <c r="M21" s="301">
        <v>25</v>
      </c>
      <c r="N21" s="295" t="s">
        <v>132</v>
      </c>
      <c r="O21" s="195" t="s">
        <v>2081</v>
      </c>
      <c r="P21" s="196" t="s">
        <v>13</v>
      </c>
      <c r="Q21" s="157">
        <v>0</v>
      </c>
      <c r="R21" s="157">
        <v>182</v>
      </c>
      <c r="S21" s="142"/>
      <c r="T21" s="142">
        <v>60</v>
      </c>
      <c r="U21" s="142">
        <v>60</v>
      </c>
      <c r="V21" s="143">
        <v>62</v>
      </c>
      <c r="W21" s="412"/>
      <c r="X21" s="413"/>
      <c r="Y21" s="413"/>
      <c r="Z21" s="413"/>
      <c r="AA21" s="413"/>
      <c r="AB21" s="415">
        <v>0</v>
      </c>
      <c r="AC21" s="412"/>
      <c r="AD21" s="413">
        <v>23668947070</v>
      </c>
      <c r="AE21" s="416"/>
      <c r="AF21" s="413"/>
      <c r="AG21" s="413">
        <v>4972783476</v>
      </c>
      <c r="AH21" s="415">
        <v>28641730546</v>
      </c>
      <c r="AI21" s="412"/>
      <c r="AJ21" s="413">
        <v>58000000000</v>
      </c>
      <c r="AK21" s="416"/>
      <c r="AL21" s="413"/>
      <c r="AM21" s="413">
        <v>4972783476</v>
      </c>
      <c r="AN21" s="415">
        <v>62972783476</v>
      </c>
      <c r="AO21" s="412"/>
      <c r="AP21" s="413">
        <v>58000000000</v>
      </c>
      <c r="AQ21" s="416"/>
      <c r="AR21" s="413"/>
      <c r="AS21" s="413">
        <v>4972783476</v>
      </c>
      <c r="AT21" s="423">
        <v>62972783476</v>
      </c>
      <c r="AU21" s="654">
        <v>154587297498</v>
      </c>
      <c r="AV21" s="652" t="s">
        <v>128</v>
      </c>
    </row>
    <row r="22" spans="1:48" s="131" customFormat="1" ht="71.25" customHeight="1" x14ac:dyDescent="0.2">
      <c r="A22" s="1015"/>
      <c r="B22" s="1015"/>
      <c r="C22" s="1015"/>
      <c r="D22" s="1206"/>
      <c r="E22" s="1015"/>
      <c r="F22" s="286" t="s">
        <v>671</v>
      </c>
      <c r="G22" s="149" t="s">
        <v>2362</v>
      </c>
      <c r="H22" s="193">
        <v>110.62</v>
      </c>
      <c r="I22" s="193">
        <v>110.62</v>
      </c>
      <c r="J22" s="193">
        <v>110.62</v>
      </c>
      <c r="K22" s="193">
        <v>110.62</v>
      </c>
      <c r="L22" s="193">
        <v>110.62</v>
      </c>
      <c r="M22" s="301">
        <v>110.62</v>
      </c>
      <c r="N22" s="295" t="s">
        <v>133</v>
      </c>
      <c r="O22" s="195" t="s">
        <v>2082</v>
      </c>
      <c r="P22" s="196" t="s">
        <v>13</v>
      </c>
      <c r="Q22" s="157">
        <v>0</v>
      </c>
      <c r="R22" s="157">
        <v>20000</v>
      </c>
      <c r="S22" s="157">
        <v>14000</v>
      </c>
      <c r="T22" s="157">
        <v>2000</v>
      </c>
      <c r="U22" s="157">
        <v>2000</v>
      </c>
      <c r="V22" s="197">
        <v>2000</v>
      </c>
      <c r="W22" s="412">
        <v>1800000000</v>
      </c>
      <c r="X22" s="413"/>
      <c r="Y22" s="413"/>
      <c r="Z22" s="413"/>
      <c r="AA22" s="413"/>
      <c r="AB22" s="415">
        <v>1800000000</v>
      </c>
      <c r="AC22" s="412">
        <v>1800000000</v>
      </c>
      <c r="AD22" s="413"/>
      <c r="AE22" s="413"/>
      <c r="AF22" s="413"/>
      <c r="AG22" s="413"/>
      <c r="AH22" s="415">
        <v>1800000000</v>
      </c>
      <c r="AI22" s="412">
        <v>1800000000</v>
      </c>
      <c r="AJ22" s="413"/>
      <c r="AK22" s="413"/>
      <c r="AL22" s="413"/>
      <c r="AM22" s="413"/>
      <c r="AN22" s="415">
        <v>1800000000</v>
      </c>
      <c r="AO22" s="412">
        <v>1800000000</v>
      </c>
      <c r="AP22" s="413"/>
      <c r="AQ22" s="413"/>
      <c r="AR22" s="413"/>
      <c r="AS22" s="413"/>
      <c r="AT22" s="423">
        <v>1800000000</v>
      </c>
      <c r="AU22" s="654">
        <v>7200000000</v>
      </c>
      <c r="AV22" s="652" t="s">
        <v>128</v>
      </c>
    </row>
    <row r="23" spans="1:48" s="131" customFormat="1" ht="74.25" customHeight="1" x14ac:dyDescent="0.2">
      <c r="A23" s="1015"/>
      <c r="B23" s="1015"/>
      <c r="C23" s="1015"/>
      <c r="D23" s="1206"/>
      <c r="E23" s="1015"/>
      <c r="F23" s="286" t="s">
        <v>672</v>
      </c>
      <c r="G23" s="149" t="s">
        <v>2259</v>
      </c>
      <c r="H23" s="194">
        <v>4.5999999999999996</v>
      </c>
      <c r="I23" s="194">
        <v>4.2</v>
      </c>
      <c r="J23" s="194">
        <v>4.5999999999999996</v>
      </c>
      <c r="K23" s="194">
        <v>4.4000000000000004</v>
      </c>
      <c r="L23" s="194">
        <v>4.3</v>
      </c>
      <c r="M23" s="300">
        <v>4.2</v>
      </c>
      <c r="N23" s="295" t="s">
        <v>134</v>
      </c>
      <c r="O23" s="195" t="s">
        <v>2077</v>
      </c>
      <c r="P23" s="196" t="s">
        <v>12</v>
      </c>
      <c r="Q23" s="157">
        <v>0</v>
      </c>
      <c r="R23" s="157">
        <v>3000</v>
      </c>
      <c r="S23" s="157">
        <v>750</v>
      </c>
      <c r="T23" s="157">
        <v>750</v>
      </c>
      <c r="U23" s="157">
        <v>750</v>
      </c>
      <c r="V23" s="197">
        <v>750</v>
      </c>
      <c r="W23" s="412"/>
      <c r="X23" s="413"/>
      <c r="Y23" s="413">
        <v>700000000</v>
      </c>
      <c r="Z23" s="413"/>
      <c r="AA23" s="413"/>
      <c r="AB23" s="415">
        <v>700000000</v>
      </c>
      <c r="AC23" s="412"/>
      <c r="AD23" s="413"/>
      <c r="AE23" s="413">
        <v>700000000</v>
      </c>
      <c r="AF23" s="413"/>
      <c r="AG23" s="413"/>
      <c r="AH23" s="415">
        <v>700000000</v>
      </c>
      <c r="AI23" s="412"/>
      <c r="AJ23" s="413"/>
      <c r="AK23" s="413">
        <v>700000000</v>
      </c>
      <c r="AL23" s="413"/>
      <c r="AM23" s="413"/>
      <c r="AN23" s="415">
        <v>700000000</v>
      </c>
      <c r="AO23" s="412"/>
      <c r="AP23" s="413"/>
      <c r="AQ23" s="413">
        <v>700000000</v>
      </c>
      <c r="AR23" s="413"/>
      <c r="AS23" s="413"/>
      <c r="AT23" s="423">
        <v>700000000</v>
      </c>
      <c r="AU23" s="654">
        <v>2800000000</v>
      </c>
      <c r="AV23" s="652" t="s">
        <v>128</v>
      </c>
    </row>
    <row r="24" spans="1:48" s="131" customFormat="1" ht="77.25" customHeight="1" x14ac:dyDescent="0.2">
      <c r="A24" s="1015"/>
      <c r="B24" s="1015"/>
      <c r="C24" s="1015"/>
      <c r="D24" s="1206"/>
      <c r="E24" s="1015"/>
      <c r="F24" s="286" t="s">
        <v>673</v>
      </c>
      <c r="G24" s="149" t="s">
        <v>674</v>
      </c>
      <c r="H24" s="191">
        <v>2700</v>
      </c>
      <c r="I24" s="191">
        <v>3500</v>
      </c>
      <c r="J24" s="191">
        <v>2700</v>
      </c>
      <c r="K24" s="191">
        <v>2900</v>
      </c>
      <c r="L24" s="191">
        <v>3200</v>
      </c>
      <c r="M24" s="299">
        <v>3500</v>
      </c>
      <c r="N24" s="295" t="s">
        <v>135</v>
      </c>
      <c r="O24" s="195" t="s">
        <v>2078</v>
      </c>
      <c r="P24" s="196" t="s">
        <v>13</v>
      </c>
      <c r="Q24" s="157">
        <v>0</v>
      </c>
      <c r="R24" s="178">
        <v>5</v>
      </c>
      <c r="S24" s="142">
        <v>1</v>
      </c>
      <c r="T24" s="142">
        <v>1</v>
      </c>
      <c r="U24" s="142">
        <v>1</v>
      </c>
      <c r="V24" s="143">
        <v>2</v>
      </c>
      <c r="W24" s="412">
        <v>4000000000</v>
      </c>
      <c r="X24" s="413"/>
      <c r="Y24" s="413"/>
      <c r="Z24" s="413"/>
      <c r="AA24" s="413"/>
      <c r="AB24" s="415">
        <v>4000000000</v>
      </c>
      <c r="AC24" s="412">
        <v>4000000000</v>
      </c>
      <c r="AD24" s="413"/>
      <c r="AE24" s="413"/>
      <c r="AF24" s="413"/>
      <c r="AG24" s="413"/>
      <c r="AH24" s="415">
        <v>4000000000</v>
      </c>
      <c r="AI24" s="412">
        <v>4000000000</v>
      </c>
      <c r="AJ24" s="413"/>
      <c r="AK24" s="413"/>
      <c r="AL24" s="413"/>
      <c r="AM24" s="413"/>
      <c r="AN24" s="415">
        <v>4000000000</v>
      </c>
      <c r="AO24" s="412">
        <v>4000000000</v>
      </c>
      <c r="AP24" s="413"/>
      <c r="AQ24" s="413"/>
      <c r="AR24" s="413"/>
      <c r="AS24" s="413"/>
      <c r="AT24" s="423">
        <v>4000000000</v>
      </c>
      <c r="AU24" s="654">
        <v>16000000000</v>
      </c>
      <c r="AV24" s="652" t="s">
        <v>128</v>
      </c>
    </row>
    <row r="25" spans="1:48" s="131" customFormat="1" ht="122.25" customHeight="1" x14ac:dyDescent="0.2">
      <c r="A25" s="1015"/>
      <c r="B25" s="1015"/>
      <c r="C25" s="1015"/>
      <c r="D25" s="1206"/>
      <c r="E25" s="1015"/>
      <c r="F25" s="286" t="s">
        <v>675</v>
      </c>
      <c r="G25" s="149" t="s">
        <v>2260</v>
      </c>
      <c r="H25" s="193">
        <v>46.91</v>
      </c>
      <c r="I25" s="193">
        <v>44.91</v>
      </c>
      <c r="J25" s="193">
        <v>46.91</v>
      </c>
      <c r="K25" s="193">
        <v>46</v>
      </c>
      <c r="L25" s="193">
        <v>45.5</v>
      </c>
      <c r="M25" s="301">
        <v>44.91</v>
      </c>
      <c r="N25" s="295" t="s">
        <v>136</v>
      </c>
      <c r="O25" s="195" t="s">
        <v>2079</v>
      </c>
      <c r="P25" s="196" t="s">
        <v>12</v>
      </c>
      <c r="Q25" s="157">
        <v>0</v>
      </c>
      <c r="R25" s="178">
        <v>6</v>
      </c>
      <c r="S25" s="142">
        <v>2</v>
      </c>
      <c r="T25" s="142">
        <v>2</v>
      </c>
      <c r="U25" s="142">
        <v>1</v>
      </c>
      <c r="V25" s="143">
        <v>1</v>
      </c>
      <c r="W25" s="412">
        <v>1000000000</v>
      </c>
      <c r="X25" s="413"/>
      <c r="Y25" s="413"/>
      <c r="Z25" s="413"/>
      <c r="AA25" s="413"/>
      <c r="AB25" s="415">
        <v>1000000000</v>
      </c>
      <c r="AC25" s="412">
        <v>1000000000</v>
      </c>
      <c r="AD25" s="413"/>
      <c r="AE25" s="413"/>
      <c r="AF25" s="413"/>
      <c r="AG25" s="413"/>
      <c r="AH25" s="415">
        <v>1000000000</v>
      </c>
      <c r="AI25" s="412">
        <v>1000000000</v>
      </c>
      <c r="AJ25" s="413"/>
      <c r="AK25" s="413"/>
      <c r="AL25" s="413"/>
      <c r="AM25" s="413"/>
      <c r="AN25" s="415">
        <v>1000000000</v>
      </c>
      <c r="AO25" s="412">
        <v>1000000000</v>
      </c>
      <c r="AP25" s="413"/>
      <c r="AQ25" s="413"/>
      <c r="AR25" s="413"/>
      <c r="AS25" s="413"/>
      <c r="AT25" s="423">
        <v>1000000000</v>
      </c>
      <c r="AU25" s="654">
        <v>4000000000</v>
      </c>
      <c r="AV25" s="652" t="s">
        <v>128</v>
      </c>
    </row>
    <row r="26" spans="1:48" s="131" customFormat="1" ht="75" customHeight="1" x14ac:dyDescent="0.2">
      <c r="A26" s="1015"/>
      <c r="B26" s="1015"/>
      <c r="C26" s="1015"/>
      <c r="D26" s="1206"/>
      <c r="E26" s="1015"/>
      <c r="F26" s="286" t="s">
        <v>676</v>
      </c>
      <c r="G26" s="149" t="s">
        <v>2261</v>
      </c>
      <c r="H26" s="191" t="s">
        <v>677</v>
      </c>
      <c r="I26" s="191" t="s">
        <v>678</v>
      </c>
      <c r="J26" s="191" t="s">
        <v>677</v>
      </c>
      <c r="K26" s="191" t="s">
        <v>679</v>
      </c>
      <c r="L26" s="191" t="s">
        <v>680</v>
      </c>
      <c r="M26" s="299" t="s">
        <v>678</v>
      </c>
      <c r="N26" s="295" t="s">
        <v>137</v>
      </c>
      <c r="O26" s="195" t="s">
        <v>2075</v>
      </c>
      <c r="P26" s="196" t="s">
        <v>13</v>
      </c>
      <c r="Q26" s="157">
        <v>0</v>
      </c>
      <c r="R26" s="178">
        <v>1</v>
      </c>
      <c r="S26" s="142"/>
      <c r="T26" s="142"/>
      <c r="U26" s="142">
        <v>1</v>
      </c>
      <c r="V26" s="143"/>
      <c r="W26" s="412"/>
      <c r="X26" s="413"/>
      <c r="Y26" s="413"/>
      <c r="Z26" s="413"/>
      <c r="AA26" s="413"/>
      <c r="AB26" s="415">
        <v>0</v>
      </c>
      <c r="AC26" s="412">
        <v>0</v>
      </c>
      <c r="AD26" s="413">
        <v>0</v>
      </c>
      <c r="AE26" s="413">
        <v>0</v>
      </c>
      <c r="AF26" s="413">
        <v>0</v>
      </c>
      <c r="AG26" s="413">
        <v>0</v>
      </c>
      <c r="AH26" s="415">
        <v>0</v>
      </c>
      <c r="AI26" s="412"/>
      <c r="AJ26" s="413"/>
      <c r="AK26" s="413"/>
      <c r="AL26" s="413"/>
      <c r="AM26" s="413"/>
      <c r="AN26" s="415">
        <v>0</v>
      </c>
      <c r="AO26" s="412"/>
      <c r="AP26" s="413"/>
      <c r="AQ26" s="413"/>
      <c r="AR26" s="413"/>
      <c r="AS26" s="413"/>
      <c r="AT26" s="423">
        <v>0</v>
      </c>
      <c r="AU26" s="424"/>
      <c r="AV26" s="652" t="s">
        <v>128</v>
      </c>
    </row>
    <row r="27" spans="1:48" s="131" customFormat="1" ht="66" customHeight="1" x14ac:dyDescent="0.2">
      <c r="A27" s="1015"/>
      <c r="B27" s="1015"/>
      <c r="C27" s="1015"/>
      <c r="D27" s="1206"/>
      <c r="E27" s="1015"/>
      <c r="F27" s="286" t="s">
        <v>681</v>
      </c>
      <c r="G27" s="149" t="s">
        <v>2262</v>
      </c>
      <c r="H27" s="191" t="s">
        <v>682</v>
      </c>
      <c r="I27" s="191" t="s">
        <v>680</v>
      </c>
      <c r="J27" s="191" t="s">
        <v>682</v>
      </c>
      <c r="K27" s="191" t="s">
        <v>683</v>
      </c>
      <c r="L27" s="191" t="s">
        <v>684</v>
      </c>
      <c r="M27" s="299" t="s">
        <v>680</v>
      </c>
      <c r="N27" s="295" t="s">
        <v>138</v>
      </c>
      <c r="O27" s="195" t="s">
        <v>2074</v>
      </c>
      <c r="P27" s="196" t="s">
        <v>13</v>
      </c>
      <c r="Q27" s="157">
        <v>0</v>
      </c>
      <c r="R27" s="178">
        <v>1</v>
      </c>
      <c r="S27" s="142"/>
      <c r="T27" s="142">
        <v>1</v>
      </c>
      <c r="U27" s="142"/>
      <c r="V27" s="143"/>
      <c r="W27" s="412"/>
      <c r="X27" s="413"/>
      <c r="Y27" s="413"/>
      <c r="Z27" s="413"/>
      <c r="AA27" s="413"/>
      <c r="AB27" s="415">
        <v>0</v>
      </c>
      <c r="AC27" s="412">
        <v>0</v>
      </c>
      <c r="AD27" s="413">
        <v>0</v>
      </c>
      <c r="AE27" s="413">
        <v>0</v>
      </c>
      <c r="AF27" s="413">
        <v>0</v>
      </c>
      <c r="AG27" s="413">
        <v>0</v>
      </c>
      <c r="AH27" s="415">
        <v>0</v>
      </c>
      <c r="AI27" s="412"/>
      <c r="AJ27" s="413"/>
      <c r="AK27" s="413"/>
      <c r="AL27" s="413"/>
      <c r="AM27" s="413"/>
      <c r="AN27" s="415">
        <v>0</v>
      </c>
      <c r="AO27" s="412"/>
      <c r="AP27" s="413"/>
      <c r="AQ27" s="413"/>
      <c r="AR27" s="413"/>
      <c r="AS27" s="413"/>
      <c r="AT27" s="423">
        <v>0</v>
      </c>
      <c r="AU27" s="424"/>
      <c r="AV27" s="652" t="s">
        <v>128</v>
      </c>
    </row>
    <row r="28" spans="1:48" s="131" customFormat="1" ht="67.5" customHeight="1" x14ac:dyDescent="0.2">
      <c r="A28" s="1015"/>
      <c r="B28" s="1015"/>
      <c r="C28" s="1015"/>
      <c r="D28" s="1206"/>
      <c r="E28" s="1015"/>
      <c r="F28" s="286" t="s">
        <v>685</v>
      </c>
      <c r="G28" s="149" t="s">
        <v>2263</v>
      </c>
      <c r="H28" s="191" t="s">
        <v>686</v>
      </c>
      <c r="I28" s="191" t="s">
        <v>687</v>
      </c>
      <c r="J28" s="191" t="s">
        <v>686</v>
      </c>
      <c r="K28" s="191" t="s">
        <v>688</v>
      </c>
      <c r="L28" s="191" t="s">
        <v>689</v>
      </c>
      <c r="M28" s="299" t="s">
        <v>687</v>
      </c>
      <c r="N28" s="1145" t="s">
        <v>139</v>
      </c>
      <c r="O28" s="1148" t="s">
        <v>2071</v>
      </c>
      <c r="P28" s="1151" t="s">
        <v>13</v>
      </c>
      <c r="Q28" s="984">
        <v>0</v>
      </c>
      <c r="R28" s="1172">
        <v>6</v>
      </c>
      <c r="S28" s="1013">
        <v>2</v>
      </c>
      <c r="T28" s="1013">
        <v>2</v>
      </c>
      <c r="U28" s="1013">
        <v>1</v>
      </c>
      <c r="V28" s="1032">
        <v>1</v>
      </c>
      <c r="W28" s="1080"/>
      <c r="X28" s="1078"/>
      <c r="Y28" s="1078"/>
      <c r="Z28" s="1078"/>
      <c r="AA28" s="1078"/>
      <c r="AB28" s="1094">
        <v>0</v>
      </c>
      <c r="AC28" s="1080">
        <v>0</v>
      </c>
      <c r="AD28" s="1078">
        <v>0</v>
      </c>
      <c r="AE28" s="1078">
        <v>0</v>
      </c>
      <c r="AF28" s="1078">
        <v>0</v>
      </c>
      <c r="AG28" s="1078">
        <v>0</v>
      </c>
      <c r="AH28" s="1094">
        <v>0</v>
      </c>
      <c r="AI28" s="1080"/>
      <c r="AJ28" s="1078"/>
      <c r="AK28" s="1078"/>
      <c r="AL28" s="1078"/>
      <c r="AM28" s="1078"/>
      <c r="AN28" s="1094">
        <v>0</v>
      </c>
      <c r="AO28" s="1080"/>
      <c r="AP28" s="1078"/>
      <c r="AQ28" s="1078"/>
      <c r="AR28" s="1078"/>
      <c r="AS28" s="1078"/>
      <c r="AT28" s="1133">
        <v>0</v>
      </c>
      <c r="AU28" s="1136"/>
      <c r="AV28" s="1139" t="s">
        <v>128</v>
      </c>
    </row>
    <row r="29" spans="1:48" s="131" customFormat="1" ht="60" customHeight="1" x14ac:dyDescent="0.2">
      <c r="A29" s="1015"/>
      <c r="B29" s="1015"/>
      <c r="C29" s="1015"/>
      <c r="D29" s="1206"/>
      <c r="E29" s="1015"/>
      <c r="F29" s="287" t="s">
        <v>2153</v>
      </c>
      <c r="G29" s="182" t="s">
        <v>2155</v>
      </c>
      <c r="H29" s="193">
        <v>1.47</v>
      </c>
      <c r="I29" s="193">
        <v>1</v>
      </c>
      <c r="J29" s="193">
        <v>1.47</v>
      </c>
      <c r="K29" s="193">
        <v>1.37</v>
      </c>
      <c r="L29" s="193">
        <v>1.17</v>
      </c>
      <c r="M29" s="301">
        <v>1</v>
      </c>
      <c r="N29" s="1146"/>
      <c r="O29" s="1149"/>
      <c r="P29" s="1152"/>
      <c r="Q29" s="985"/>
      <c r="R29" s="1213"/>
      <c r="S29" s="1031"/>
      <c r="T29" s="1031"/>
      <c r="U29" s="1031"/>
      <c r="V29" s="1033"/>
      <c r="W29" s="1131"/>
      <c r="X29" s="1132"/>
      <c r="Y29" s="1132"/>
      <c r="Z29" s="1132"/>
      <c r="AA29" s="1132"/>
      <c r="AB29" s="1144"/>
      <c r="AC29" s="1131"/>
      <c r="AD29" s="1132"/>
      <c r="AE29" s="1132"/>
      <c r="AF29" s="1132"/>
      <c r="AG29" s="1132"/>
      <c r="AH29" s="1144"/>
      <c r="AI29" s="1131"/>
      <c r="AJ29" s="1132"/>
      <c r="AK29" s="1132"/>
      <c r="AL29" s="1132"/>
      <c r="AM29" s="1132"/>
      <c r="AN29" s="1144"/>
      <c r="AO29" s="1131"/>
      <c r="AP29" s="1132"/>
      <c r="AQ29" s="1132"/>
      <c r="AR29" s="1132"/>
      <c r="AS29" s="1132"/>
      <c r="AT29" s="1134"/>
      <c r="AU29" s="1137"/>
      <c r="AV29" s="1140"/>
    </row>
    <row r="30" spans="1:48" s="131" customFormat="1" ht="60" customHeight="1" x14ac:dyDescent="0.2">
      <c r="A30" s="1015"/>
      <c r="B30" s="1015"/>
      <c r="C30" s="1015"/>
      <c r="D30" s="1206"/>
      <c r="E30" s="1015"/>
      <c r="F30" s="288" t="s">
        <v>2154</v>
      </c>
      <c r="G30" s="182" t="s">
        <v>2156</v>
      </c>
      <c r="H30" s="193">
        <v>2.7</v>
      </c>
      <c r="I30" s="193">
        <v>2.23</v>
      </c>
      <c r="J30" s="193">
        <v>2.7</v>
      </c>
      <c r="K30" s="193">
        <v>2.5</v>
      </c>
      <c r="L30" s="193">
        <v>2.2999999999999998</v>
      </c>
      <c r="M30" s="301">
        <v>2.23</v>
      </c>
      <c r="N30" s="1146"/>
      <c r="O30" s="1149"/>
      <c r="P30" s="1152"/>
      <c r="Q30" s="985"/>
      <c r="R30" s="1213"/>
      <c r="S30" s="1031"/>
      <c r="T30" s="1031"/>
      <c r="U30" s="1031"/>
      <c r="V30" s="1033"/>
      <c r="W30" s="1131"/>
      <c r="X30" s="1132"/>
      <c r="Y30" s="1132"/>
      <c r="Z30" s="1132"/>
      <c r="AA30" s="1132"/>
      <c r="AB30" s="1144"/>
      <c r="AC30" s="1131"/>
      <c r="AD30" s="1132"/>
      <c r="AE30" s="1132"/>
      <c r="AF30" s="1132"/>
      <c r="AG30" s="1132"/>
      <c r="AH30" s="1144"/>
      <c r="AI30" s="1131"/>
      <c r="AJ30" s="1132"/>
      <c r="AK30" s="1132"/>
      <c r="AL30" s="1132"/>
      <c r="AM30" s="1132"/>
      <c r="AN30" s="1144"/>
      <c r="AO30" s="1131"/>
      <c r="AP30" s="1132"/>
      <c r="AQ30" s="1132"/>
      <c r="AR30" s="1132"/>
      <c r="AS30" s="1132"/>
      <c r="AT30" s="1134"/>
      <c r="AU30" s="1137"/>
      <c r="AV30" s="1140"/>
    </row>
    <row r="31" spans="1:48" s="131" customFormat="1" ht="60" customHeight="1" x14ac:dyDescent="0.2">
      <c r="A31" s="1015"/>
      <c r="B31" s="1015"/>
      <c r="C31" s="1015"/>
      <c r="D31" s="1206"/>
      <c r="E31" s="1015"/>
      <c r="F31" s="288" t="s">
        <v>2159</v>
      </c>
      <c r="G31" s="182" t="s">
        <v>2157</v>
      </c>
      <c r="H31" s="193">
        <v>0.82</v>
      </c>
      <c r="I31" s="193">
        <v>0.72</v>
      </c>
      <c r="J31" s="193">
        <v>0.82</v>
      </c>
      <c r="K31" s="193">
        <v>0.76</v>
      </c>
      <c r="L31" s="193">
        <v>0.74</v>
      </c>
      <c r="M31" s="301">
        <v>0.72</v>
      </c>
      <c r="N31" s="1146"/>
      <c r="O31" s="1149"/>
      <c r="P31" s="1152"/>
      <c r="Q31" s="985"/>
      <c r="R31" s="1213"/>
      <c r="S31" s="1031"/>
      <c r="T31" s="1031"/>
      <c r="U31" s="1031"/>
      <c r="V31" s="1033"/>
      <c r="W31" s="1131"/>
      <c r="X31" s="1132"/>
      <c r="Y31" s="1132"/>
      <c r="Z31" s="1132"/>
      <c r="AA31" s="1132"/>
      <c r="AB31" s="1144"/>
      <c r="AC31" s="1131"/>
      <c r="AD31" s="1132"/>
      <c r="AE31" s="1132"/>
      <c r="AF31" s="1132"/>
      <c r="AG31" s="1132"/>
      <c r="AH31" s="1144"/>
      <c r="AI31" s="1131"/>
      <c r="AJ31" s="1132"/>
      <c r="AK31" s="1132"/>
      <c r="AL31" s="1132"/>
      <c r="AM31" s="1132"/>
      <c r="AN31" s="1144"/>
      <c r="AO31" s="1131"/>
      <c r="AP31" s="1132"/>
      <c r="AQ31" s="1132"/>
      <c r="AR31" s="1132"/>
      <c r="AS31" s="1132"/>
      <c r="AT31" s="1134"/>
      <c r="AU31" s="1137"/>
      <c r="AV31" s="1140"/>
    </row>
    <row r="32" spans="1:48" s="131" customFormat="1" ht="60" customHeight="1" x14ac:dyDescent="0.2">
      <c r="A32" s="1015"/>
      <c r="B32" s="1015"/>
      <c r="C32" s="1015"/>
      <c r="D32" s="1206"/>
      <c r="E32" s="1015"/>
      <c r="F32" s="287" t="s">
        <v>2160</v>
      </c>
      <c r="G32" s="182" t="s">
        <v>2158</v>
      </c>
      <c r="H32" s="193">
        <v>1.5</v>
      </c>
      <c r="I32" s="193">
        <v>1.07</v>
      </c>
      <c r="J32" s="193">
        <v>1.5</v>
      </c>
      <c r="K32" s="193">
        <v>1.4</v>
      </c>
      <c r="L32" s="193">
        <v>1.2</v>
      </c>
      <c r="M32" s="301">
        <v>1.07</v>
      </c>
      <c r="N32" s="1147"/>
      <c r="O32" s="1150"/>
      <c r="P32" s="1153"/>
      <c r="Q32" s="986"/>
      <c r="R32" s="1173"/>
      <c r="S32" s="1014"/>
      <c r="T32" s="1014"/>
      <c r="U32" s="1014"/>
      <c r="V32" s="1034"/>
      <c r="W32" s="1081"/>
      <c r="X32" s="1079"/>
      <c r="Y32" s="1079"/>
      <c r="Z32" s="1079"/>
      <c r="AA32" s="1079"/>
      <c r="AB32" s="1095"/>
      <c r="AC32" s="1081"/>
      <c r="AD32" s="1079"/>
      <c r="AE32" s="1079"/>
      <c r="AF32" s="1079"/>
      <c r="AG32" s="1079"/>
      <c r="AH32" s="1095"/>
      <c r="AI32" s="1081"/>
      <c r="AJ32" s="1079"/>
      <c r="AK32" s="1079"/>
      <c r="AL32" s="1079"/>
      <c r="AM32" s="1079"/>
      <c r="AN32" s="1095"/>
      <c r="AO32" s="1081"/>
      <c r="AP32" s="1079"/>
      <c r="AQ32" s="1079"/>
      <c r="AR32" s="1079"/>
      <c r="AS32" s="1079"/>
      <c r="AT32" s="1135"/>
      <c r="AU32" s="1138"/>
      <c r="AV32" s="1141"/>
    </row>
    <row r="33" spans="1:48" s="131" customFormat="1" ht="81" customHeight="1" x14ac:dyDescent="0.2">
      <c r="A33" s="1015"/>
      <c r="B33" s="1015"/>
      <c r="C33" s="1015"/>
      <c r="D33" s="1206"/>
      <c r="E33" s="1015"/>
      <c r="F33" s="286" t="s">
        <v>690</v>
      </c>
      <c r="G33" s="149" t="s">
        <v>2085</v>
      </c>
      <c r="H33" s="191" t="s">
        <v>691</v>
      </c>
      <c r="I33" s="191" t="s">
        <v>692</v>
      </c>
      <c r="J33" s="191" t="s">
        <v>691</v>
      </c>
      <c r="K33" s="191" t="s">
        <v>693</v>
      </c>
      <c r="L33" s="191" t="s">
        <v>694</v>
      </c>
      <c r="M33" s="299" t="s">
        <v>692</v>
      </c>
      <c r="N33" s="295" t="s">
        <v>140</v>
      </c>
      <c r="O33" s="195" t="s">
        <v>2072</v>
      </c>
      <c r="P33" s="196" t="s">
        <v>13</v>
      </c>
      <c r="Q33" s="157">
        <v>0</v>
      </c>
      <c r="R33" s="157">
        <v>182</v>
      </c>
      <c r="S33" s="142">
        <v>45</v>
      </c>
      <c r="T33" s="142">
        <v>45</v>
      </c>
      <c r="U33" s="142">
        <v>45</v>
      </c>
      <c r="V33" s="143">
        <v>47</v>
      </c>
      <c r="W33" s="412"/>
      <c r="X33" s="413"/>
      <c r="Y33" s="413"/>
      <c r="Z33" s="413"/>
      <c r="AA33" s="413"/>
      <c r="AB33" s="415">
        <v>0</v>
      </c>
      <c r="AC33" s="412">
        <v>0</v>
      </c>
      <c r="AD33" s="413">
        <v>0</v>
      </c>
      <c r="AE33" s="413">
        <v>0</v>
      </c>
      <c r="AF33" s="413">
        <v>0</v>
      </c>
      <c r="AG33" s="413">
        <v>0</v>
      </c>
      <c r="AH33" s="415">
        <v>0</v>
      </c>
      <c r="AI33" s="412"/>
      <c r="AJ33" s="413"/>
      <c r="AK33" s="413"/>
      <c r="AL33" s="413"/>
      <c r="AM33" s="413"/>
      <c r="AN33" s="415">
        <v>0</v>
      </c>
      <c r="AO33" s="412"/>
      <c r="AP33" s="413"/>
      <c r="AQ33" s="413"/>
      <c r="AR33" s="413"/>
      <c r="AS33" s="413"/>
      <c r="AT33" s="423">
        <v>0</v>
      </c>
      <c r="AU33" s="424"/>
      <c r="AV33" s="652" t="s">
        <v>128</v>
      </c>
    </row>
    <row r="34" spans="1:48" s="131" customFormat="1" ht="75" customHeight="1" x14ac:dyDescent="0.2">
      <c r="A34" s="1015"/>
      <c r="B34" s="1015"/>
      <c r="C34" s="1015"/>
      <c r="D34" s="1206"/>
      <c r="E34" s="1015"/>
      <c r="F34" s="286" t="s">
        <v>695</v>
      </c>
      <c r="G34" s="149" t="s">
        <v>696</v>
      </c>
      <c r="H34" s="191" t="s">
        <v>697</v>
      </c>
      <c r="I34" s="191" t="s">
        <v>698</v>
      </c>
      <c r="J34" s="191" t="s">
        <v>697</v>
      </c>
      <c r="K34" s="191" t="s">
        <v>699</v>
      </c>
      <c r="L34" s="191" t="s">
        <v>700</v>
      </c>
      <c r="M34" s="299" t="s">
        <v>698</v>
      </c>
      <c r="N34" s="295" t="s">
        <v>141</v>
      </c>
      <c r="O34" s="195" t="s">
        <v>142</v>
      </c>
      <c r="P34" s="196" t="s">
        <v>13</v>
      </c>
      <c r="Q34" s="157">
        <v>0</v>
      </c>
      <c r="R34" s="178">
        <v>1</v>
      </c>
      <c r="S34" s="142"/>
      <c r="T34" s="142">
        <v>1</v>
      </c>
      <c r="U34" s="142"/>
      <c r="V34" s="143"/>
      <c r="W34" s="412"/>
      <c r="X34" s="413"/>
      <c r="Y34" s="413"/>
      <c r="Z34" s="413"/>
      <c r="AA34" s="413"/>
      <c r="AB34" s="415">
        <v>0</v>
      </c>
      <c r="AC34" s="412"/>
      <c r="AD34" s="413">
        <v>3000000000</v>
      </c>
      <c r="AE34" s="413"/>
      <c r="AF34" s="413"/>
      <c r="AG34" s="413"/>
      <c r="AH34" s="415">
        <v>3000000000</v>
      </c>
      <c r="AI34" s="412"/>
      <c r="AJ34" s="413"/>
      <c r="AK34" s="413"/>
      <c r="AL34" s="413"/>
      <c r="AM34" s="413"/>
      <c r="AN34" s="415">
        <v>0</v>
      </c>
      <c r="AO34" s="412"/>
      <c r="AP34" s="413"/>
      <c r="AQ34" s="413"/>
      <c r="AR34" s="413"/>
      <c r="AS34" s="413"/>
      <c r="AT34" s="423">
        <v>0</v>
      </c>
      <c r="AU34" s="654">
        <v>3000000000</v>
      </c>
      <c r="AV34" s="652" t="s">
        <v>128</v>
      </c>
    </row>
    <row r="35" spans="1:48" s="131" customFormat="1" ht="74.25" customHeight="1" x14ac:dyDescent="0.2">
      <c r="A35" s="1015"/>
      <c r="B35" s="1015"/>
      <c r="C35" s="1015"/>
      <c r="D35" s="1206"/>
      <c r="E35" s="1015"/>
      <c r="F35" s="286" t="s">
        <v>701</v>
      </c>
      <c r="G35" s="149" t="s">
        <v>702</v>
      </c>
      <c r="H35" s="191" t="s">
        <v>703</v>
      </c>
      <c r="I35" s="191">
        <v>9</v>
      </c>
      <c r="J35" s="191" t="s">
        <v>703</v>
      </c>
      <c r="K35" s="191" t="s">
        <v>704</v>
      </c>
      <c r="L35" s="191" t="s">
        <v>705</v>
      </c>
      <c r="M35" s="299">
        <v>9</v>
      </c>
      <c r="N35" s="295" t="s">
        <v>2092</v>
      </c>
      <c r="O35" s="195" t="s">
        <v>2073</v>
      </c>
      <c r="P35" s="196" t="s">
        <v>13</v>
      </c>
      <c r="Q35" s="157">
        <v>0</v>
      </c>
      <c r="R35" s="178">
        <v>1</v>
      </c>
      <c r="S35" s="142"/>
      <c r="T35" s="142">
        <v>1</v>
      </c>
      <c r="U35" s="142"/>
      <c r="V35" s="143"/>
      <c r="W35" s="412"/>
      <c r="X35" s="413"/>
      <c r="Y35" s="413"/>
      <c r="Z35" s="413"/>
      <c r="AA35" s="413"/>
      <c r="AB35" s="415">
        <v>0</v>
      </c>
      <c r="AC35" s="412">
        <v>0</v>
      </c>
      <c r="AD35" s="413">
        <v>0</v>
      </c>
      <c r="AE35" s="413">
        <v>0</v>
      </c>
      <c r="AF35" s="413">
        <v>0</v>
      </c>
      <c r="AG35" s="413">
        <v>0</v>
      </c>
      <c r="AH35" s="415">
        <v>0</v>
      </c>
      <c r="AI35" s="412"/>
      <c r="AJ35" s="413"/>
      <c r="AK35" s="413"/>
      <c r="AL35" s="413"/>
      <c r="AM35" s="413"/>
      <c r="AN35" s="415">
        <v>0</v>
      </c>
      <c r="AO35" s="412"/>
      <c r="AP35" s="413"/>
      <c r="AQ35" s="413"/>
      <c r="AR35" s="413"/>
      <c r="AS35" s="413"/>
      <c r="AT35" s="423">
        <v>0</v>
      </c>
      <c r="AU35" s="424"/>
      <c r="AV35" s="652" t="s">
        <v>128</v>
      </c>
    </row>
    <row r="36" spans="1:48" s="131" customFormat="1" ht="78" customHeight="1" x14ac:dyDescent="0.2">
      <c r="A36" s="1015"/>
      <c r="B36" s="1015"/>
      <c r="C36" s="1015"/>
      <c r="D36" s="1206"/>
      <c r="E36" s="1015"/>
      <c r="F36" s="286" t="s">
        <v>706</v>
      </c>
      <c r="G36" s="149" t="s">
        <v>2264</v>
      </c>
      <c r="H36" s="191" t="s">
        <v>707</v>
      </c>
      <c r="I36" s="191" t="s">
        <v>708</v>
      </c>
      <c r="J36" s="191" t="s">
        <v>707</v>
      </c>
      <c r="K36" s="191" t="s">
        <v>709</v>
      </c>
      <c r="L36" s="191" t="s">
        <v>710</v>
      </c>
      <c r="M36" s="299" t="s">
        <v>708</v>
      </c>
      <c r="N36" s="295" t="s">
        <v>2091</v>
      </c>
      <c r="O36" s="195" t="s">
        <v>143</v>
      </c>
      <c r="P36" s="196" t="s">
        <v>13</v>
      </c>
      <c r="Q36" s="157">
        <v>0</v>
      </c>
      <c r="R36" s="178">
        <v>1</v>
      </c>
      <c r="S36" s="142"/>
      <c r="T36" s="142">
        <v>1</v>
      </c>
      <c r="U36" s="142"/>
      <c r="V36" s="143"/>
      <c r="W36" s="412"/>
      <c r="X36" s="413"/>
      <c r="Y36" s="413"/>
      <c r="Z36" s="413"/>
      <c r="AA36" s="413"/>
      <c r="AB36" s="415">
        <v>0</v>
      </c>
      <c r="AC36" s="412">
        <v>0</v>
      </c>
      <c r="AD36" s="413">
        <v>0</v>
      </c>
      <c r="AE36" s="413">
        <v>0</v>
      </c>
      <c r="AF36" s="413">
        <v>0</v>
      </c>
      <c r="AG36" s="413">
        <v>0</v>
      </c>
      <c r="AH36" s="415">
        <v>0</v>
      </c>
      <c r="AI36" s="412"/>
      <c r="AJ36" s="413"/>
      <c r="AK36" s="413"/>
      <c r="AL36" s="413"/>
      <c r="AM36" s="413"/>
      <c r="AN36" s="415">
        <v>0</v>
      </c>
      <c r="AO36" s="412"/>
      <c r="AP36" s="413"/>
      <c r="AQ36" s="413"/>
      <c r="AR36" s="413"/>
      <c r="AS36" s="413"/>
      <c r="AT36" s="423">
        <v>0</v>
      </c>
      <c r="AU36" s="424"/>
      <c r="AV36" s="652" t="s">
        <v>128</v>
      </c>
    </row>
    <row r="37" spans="1:48" s="131" customFormat="1" ht="75.75" customHeight="1" x14ac:dyDescent="0.2">
      <c r="A37" s="1015"/>
      <c r="B37" s="1015"/>
      <c r="C37" s="1015"/>
      <c r="D37" s="1206"/>
      <c r="E37" s="1015"/>
      <c r="F37" s="286" t="s">
        <v>711</v>
      </c>
      <c r="G37" s="149" t="s">
        <v>2265</v>
      </c>
      <c r="H37" s="191" t="s">
        <v>712</v>
      </c>
      <c r="I37" s="191" t="s">
        <v>713</v>
      </c>
      <c r="J37" s="191" t="s">
        <v>712</v>
      </c>
      <c r="K37" s="191" t="s">
        <v>714</v>
      </c>
      <c r="L37" s="191" t="s">
        <v>715</v>
      </c>
      <c r="M37" s="299" t="s">
        <v>713</v>
      </c>
      <c r="N37" s="1145" t="s">
        <v>144</v>
      </c>
      <c r="O37" s="1148" t="s">
        <v>2343</v>
      </c>
      <c r="P37" s="1186" t="s">
        <v>13</v>
      </c>
      <c r="Q37" s="984">
        <v>0</v>
      </c>
      <c r="R37" s="984">
        <v>1</v>
      </c>
      <c r="S37" s="984"/>
      <c r="T37" s="984">
        <v>1</v>
      </c>
      <c r="U37" s="984"/>
      <c r="V37" s="1189"/>
      <c r="W37" s="1080"/>
      <c r="X37" s="1078"/>
      <c r="Y37" s="1078"/>
      <c r="Z37" s="1078"/>
      <c r="AA37" s="1078"/>
      <c r="AB37" s="1094"/>
      <c r="AC37" s="1080"/>
      <c r="AD37" s="1078"/>
      <c r="AE37" s="1078"/>
      <c r="AF37" s="1078"/>
      <c r="AG37" s="1078"/>
      <c r="AH37" s="1094"/>
      <c r="AI37" s="1080"/>
      <c r="AJ37" s="1078"/>
      <c r="AK37" s="1078"/>
      <c r="AL37" s="1078"/>
      <c r="AM37" s="1078"/>
      <c r="AN37" s="1094"/>
      <c r="AO37" s="1080"/>
      <c r="AP37" s="1078"/>
      <c r="AQ37" s="1078"/>
      <c r="AR37" s="1078"/>
      <c r="AS37" s="1078"/>
      <c r="AT37" s="1133"/>
      <c r="AU37" s="1136"/>
      <c r="AV37" s="1139" t="s">
        <v>128</v>
      </c>
    </row>
    <row r="38" spans="1:48" s="131" customFormat="1" ht="75.75" customHeight="1" x14ac:dyDescent="0.2">
      <c r="A38" s="1015"/>
      <c r="B38" s="1015"/>
      <c r="C38" s="1015"/>
      <c r="D38" s="1206"/>
      <c r="E38" s="1015"/>
      <c r="F38" s="286" t="s">
        <v>716</v>
      </c>
      <c r="G38" s="149" t="s">
        <v>2266</v>
      </c>
      <c r="H38" s="191" t="s">
        <v>717</v>
      </c>
      <c r="I38" s="191" t="s">
        <v>717</v>
      </c>
      <c r="J38" s="191" t="s">
        <v>717</v>
      </c>
      <c r="K38" s="191" t="s">
        <v>717</v>
      </c>
      <c r="L38" s="191" t="s">
        <v>717</v>
      </c>
      <c r="M38" s="299" t="s">
        <v>717</v>
      </c>
      <c r="N38" s="1146"/>
      <c r="O38" s="1149"/>
      <c r="P38" s="1187"/>
      <c r="Q38" s="985"/>
      <c r="R38" s="985"/>
      <c r="S38" s="985"/>
      <c r="T38" s="985"/>
      <c r="U38" s="985"/>
      <c r="V38" s="1190"/>
      <c r="W38" s="1131"/>
      <c r="X38" s="1132"/>
      <c r="Y38" s="1132"/>
      <c r="Z38" s="1132"/>
      <c r="AA38" s="1132"/>
      <c r="AB38" s="1144"/>
      <c r="AC38" s="1131"/>
      <c r="AD38" s="1132"/>
      <c r="AE38" s="1132"/>
      <c r="AF38" s="1132"/>
      <c r="AG38" s="1132"/>
      <c r="AH38" s="1144"/>
      <c r="AI38" s="1131"/>
      <c r="AJ38" s="1132"/>
      <c r="AK38" s="1132"/>
      <c r="AL38" s="1132"/>
      <c r="AM38" s="1132"/>
      <c r="AN38" s="1144"/>
      <c r="AO38" s="1131"/>
      <c r="AP38" s="1132"/>
      <c r="AQ38" s="1132"/>
      <c r="AR38" s="1132"/>
      <c r="AS38" s="1132"/>
      <c r="AT38" s="1134"/>
      <c r="AU38" s="1137"/>
      <c r="AV38" s="1140"/>
    </row>
    <row r="39" spans="1:48" s="131" customFormat="1" ht="75.75" customHeight="1" x14ac:dyDescent="0.2">
      <c r="A39" s="1015"/>
      <c r="B39" s="1015"/>
      <c r="C39" s="1015"/>
      <c r="D39" s="1206"/>
      <c r="E39" s="1015"/>
      <c r="F39" s="286" t="s">
        <v>718</v>
      </c>
      <c r="G39" s="149" t="s">
        <v>2267</v>
      </c>
      <c r="H39" s="191" t="s">
        <v>719</v>
      </c>
      <c r="I39" s="191" t="s">
        <v>720</v>
      </c>
      <c r="J39" s="191" t="s">
        <v>719</v>
      </c>
      <c r="K39" s="191" t="s">
        <v>721</v>
      </c>
      <c r="L39" s="191" t="s">
        <v>722</v>
      </c>
      <c r="M39" s="299" t="s">
        <v>720</v>
      </c>
      <c r="N39" s="1146"/>
      <c r="O39" s="1149"/>
      <c r="P39" s="1187"/>
      <c r="Q39" s="985"/>
      <c r="R39" s="985"/>
      <c r="S39" s="985"/>
      <c r="T39" s="985"/>
      <c r="U39" s="985"/>
      <c r="V39" s="1190"/>
      <c r="W39" s="1131"/>
      <c r="X39" s="1132"/>
      <c r="Y39" s="1132"/>
      <c r="Z39" s="1132"/>
      <c r="AA39" s="1132"/>
      <c r="AB39" s="1144"/>
      <c r="AC39" s="1131"/>
      <c r="AD39" s="1132"/>
      <c r="AE39" s="1132"/>
      <c r="AF39" s="1132"/>
      <c r="AG39" s="1132"/>
      <c r="AH39" s="1144"/>
      <c r="AI39" s="1131"/>
      <c r="AJ39" s="1132"/>
      <c r="AK39" s="1132"/>
      <c r="AL39" s="1132"/>
      <c r="AM39" s="1132"/>
      <c r="AN39" s="1144"/>
      <c r="AO39" s="1131"/>
      <c r="AP39" s="1132"/>
      <c r="AQ39" s="1132"/>
      <c r="AR39" s="1132"/>
      <c r="AS39" s="1132"/>
      <c r="AT39" s="1134"/>
      <c r="AU39" s="1137"/>
      <c r="AV39" s="1140"/>
    </row>
    <row r="40" spans="1:48" s="131" customFormat="1" ht="75.75" customHeight="1" x14ac:dyDescent="0.2">
      <c r="A40" s="1015"/>
      <c r="B40" s="1015"/>
      <c r="C40" s="1015"/>
      <c r="D40" s="1206"/>
      <c r="E40" s="1015"/>
      <c r="F40" s="286" t="s">
        <v>665</v>
      </c>
      <c r="G40" s="149" t="s">
        <v>2268</v>
      </c>
      <c r="H40" s="191" t="s">
        <v>723</v>
      </c>
      <c r="I40" s="191" t="s">
        <v>723</v>
      </c>
      <c r="J40" s="191" t="s">
        <v>723</v>
      </c>
      <c r="K40" s="191" t="s">
        <v>723</v>
      </c>
      <c r="L40" s="191" t="s">
        <v>723</v>
      </c>
      <c r="M40" s="299" t="s">
        <v>723</v>
      </c>
      <c r="N40" s="1146"/>
      <c r="O40" s="1149"/>
      <c r="P40" s="1187"/>
      <c r="Q40" s="985"/>
      <c r="R40" s="985"/>
      <c r="S40" s="985"/>
      <c r="T40" s="985"/>
      <c r="U40" s="985"/>
      <c r="V40" s="1190"/>
      <c r="W40" s="1131"/>
      <c r="X40" s="1132"/>
      <c r="Y40" s="1132"/>
      <c r="Z40" s="1132"/>
      <c r="AA40" s="1132"/>
      <c r="AB40" s="1144"/>
      <c r="AC40" s="1131"/>
      <c r="AD40" s="1132"/>
      <c r="AE40" s="1132"/>
      <c r="AF40" s="1132"/>
      <c r="AG40" s="1132"/>
      <c r="AH40" s="1144"/>
      <c r="AI40" s="1131"/>
      <c r="AJ40" s="1132"/>
      <c r="AK40" s="1132"/>
      <c r="AL40" s="1132"/>
      <c r="AM40" s="1132"/>
      <c r="AN40" s="1144"/>
      <c r="AO40" s="1131"/>
      <c r="AP40" s="1132"/>
      <c r="AQ40" s="1132"/>
      <c r="AR40" s="1132"/>
      <c r="AS40" s="1132"/>
      <c r="AT40" s="1134"/>
      <c r="AU40" s="1137"/>
      <c r="AV40" s="1140"/>
    </row>
    <row r="41" spans="1:48" s="131" customFormat="1" ht="75.75" customHeight="1" x14ac:dyDescent="0.2">
      <c r="A41" s="1015"/>
      <c r="B41" s="1015"/>
      <c r="C41" s="1015"/>
      <c r="D41" s="1206"/>
      <c r="E41" s="1015"/>
      <c r="F41" s="286" t="s">
        <v>665</v>
      </c>
      <c r="G41" s="149" t="s">
        <v>2269</v>
      </c>
      <c r="H41" s="191" t="s">
        <v>724</v>
      </c>
      <c r="I41" s="191" t="s">
        <v>724</v>
      </c>
      <c r="J41" s="191" t="s">
        <v>724</v>
      </c>
      <c r="K41" s="191" t="s">
        <v>724</v>
      </c>
      <c r="L41" s="191" t="s">
        <v>724</v>
      </c>
      <c r="M41" s="299" t="s">
        <v>724</v>
      </c>
      <c r="N41" s="1147"/>
      <c r="O41" s="1150"/>
      <c r="P41" s="1188"/>
      <c r="Q41" s="986"/>
      <c r="R41" s="986"/>
      <c r="S41" s="986"/>
      <c r="T41" s="986"/>
      <c r="U41" s="986"/>
      <c r="V41" s="1191"/>
      <c r="W41" s="1081"/>
      <c r="X41" s="1079"/>
      <c r="Y41" s="1079"/>
      <c r="Z41" s="1079"/>
      <c r="AA41" s="1079"/>
      <c r="AB41" s="1095"/>
      <c r="AC41" s="1081"/>
      <c r="AD41" s="1079"/>
      <c r="AE41" s="1079"/>
      <c r="AF41" s="1079"/>
      <c r="AG41" s="1079"/>
      <c r="AH41" s="1095"/>
      <c r="AI41" s="1081"/>
      <c r="AJ41" s="1079"/>
      <c r="AK41" s="1079"/>
      <c r="AL41" s="1079"/>
      <c r="AM41" s="1079"/>
      <c r="AN41" s="1095"/>
      <c r="AO41" s="1081"/>
      <c r="AP41" s="1079"/>
      <c r="AQ41" s="1079"/>
      <c r="AR41" s="1079"/>
      <c r="AS41" s="1079"/>
      <c r="AT41" s="1135"/>
      <c r="AU41" s="1138"/>
      <c r="AV41" s="1141"/>
    </row>
    <row r="42" spans="1:48" s="131" customFormat="1" ht="63.75" customHeight="1" x14ac:dyDescent="0.2">
      <c r="A42" s="1015"/>
      <c r="B42" s="1015"/>
      <c r="C42" s="1015"/>
      <c r="D42" s="1206"/>
      <c r="E42" s="1015"/>
      <c r="F42" s="286" t="s">
        <v>725</v>
      </c>
      <c r="G42" s="149" t="s">
        <v>2084</v>
      </c>
      <c r="H42" s="191">
        <v>3</v>
      </c>
      <c r="I42" s="191">
        <v>4</v>
      </c>
      <c r="J42" s="191">
        <v>3</v>
      </c>
      <c r="K42" s="191">
        <v>4</v>
      </c>
      <c r="L42" s="191">
        <v>4</v>
      </c>
      <c r="M42" s="299">
        <v>4</v>
      </c>
      <c r="N42" s="295" t="s">
        <v>145</v>
      </c>
      <c r="O42" s="195" t="s">
        <v>2090</v>
      </c>
      <c r="P42" s="196" t="s">
        <v>13</v>
      </c>
      <c r="Q42" s="157">
        <v>0</v>
      </c>
      <c r="R42" s="178">
        <v>50</v>
      </c>
      <c r="S42" s="142"/>
      <c r="T42" s="142">
        <v>17</v>
      </c>
      <c r="U42" s="142">
        <v>17</v>
      </c>
      <c r="V42" s="143">
        <v>16</v>
      </c>
      <c r="W42" s="412"/>
      <c r="X42" s="413"/>
      <c r="Y42" s="413"/>
      <c r="Z42" s="413"/>
      <c r="AA42" s="413"/>
      <c r="AB42" s="415">
        <v>0</v>
      </c>
      <c r="AC42" s="412">
        <v>0</v>
      </c>
      <c r="AD42" s="413">
        <v>0</v>
      </c>
      <c r="AE42" s="413">
        <v>0</v>
      </c>
      <c r="AF42" s="413">
        <v>0</v>
      </c>
      <c r="AG42" s="413">
        <v>0</v>
      </c>
      <c r="AH42" s="415">
        <v>0</v>
      </c>
      <c r="AI42" s="412"/>
      <c r="AJ42" s="413"/>
      <c r="AK42" s="413"/>
      <c r="AL42" s="413"/>
      <c r="AM42" s="413"/>
      <c r="AN42" s="415">
        <v>0</v>
      </c>
      <c r="AO42" s="412"/>
      <c r="AP42" s="413"/>
      <c r="AQ42" s="413"/>
      <c r="AR42" s="413"/>
      <c r="AS42" s="413"/>
      <c r="AT42" s="423">
        <v>0</v>
      </c>
      <c r="AU42" s="424"/>
      <c r="AV42" s="652" t="s">
        <v>128</v>
      </c>
    </row>
    <row r="43" spans="1:48" s="131" customFormat="1" ht="90.75" customHeight="1" x14ac:dyDescent="0.2">
      <c r="A43" s="1015"/>
      <c r="B43" s="1015"/>
      <c r="C43" s="1015"/>
      <c r="D43" s="1206"/>
      <c r="E43" s="1015"/>
      <c r="F43" s="286" t="s">
        <v>726</v>
      </c>
      <c r="G43" s="149" t="s">
        <v>2270</v>
      </c>
      <c r="H43" s="191" t="s">
        <v>727</v>
      </c>
      <c r="I43" s="191" t="s">
        <v>728</v>
      </c>
      <c r="J43" s="191" t="s">
        <v>727</v>
      </c>
      <c r="K43" s="191" t="s">
        <v>729</v>
      </c>
      <c r="L43" s="191" t="s">
        <v>730</v>
      </c>
      <c r="M43" s="299" t="s">
        <v>728</v>
      </c>
      <c r="N43" s="295" t="s">
        <v>146</v>
      </c>
      <c r="O43" s="195" t="s">
        <v>2089</v>
      </c>
      <c r="P43" s="196" t="s">
        <v>13</v>
      </c>
      <c r="Q43" s="157">
        <v>0</v>
      </c>
      <c r="R43" s="178">
        <v>1</v>
      </c>
      <c r="S43" s="142"/>
      <c r="T43" s="142">
        <v>1</v>
      </c>
      <c r="U43" s="142"/>
      <c r="V43" s="143"/>
      <c r="W43" s="412"/>
      <c r="X43" s="413"/>
      <c r="Y43" s="413"/>
      <c r="Z43" s="413"/>
      <c r="AA43" s="413"/>
      <c r="AB43" s="415">
        <v>0</v>
      </c>
      <c r="AC43" s="412">
        <v>0</v>
      </c>
      <c r="AD43" s="413">
        <v>0</v>
      </c>
      <c r="AE43" s="413">
        <v>0</v>
      </c>
      <c r="AF43" s="413">
        <v>0</v>
      </c>
      <c r="AG43" s="413">
        <v>0</v>
      </c>
      <c r="AH43" s="415">
        <v>0</v>
      </c>
      <c r="AI43" s="412"/>
      <c r="AJ43" s="413"/>
      <c r="AK43" s="413"/>
      <c r="AL43" s="413"/>
      <c r="AM43" s="413"/>
      <c r="AN43" s="415">
        <v>0</v>
      </c>
      <c r="AO43" s="412"/>
      <c r="AP43" s="413"/>
      <c r="AQ43" s="413"/>
      <c r="AR43" s="413"/>
      <c r="AS43" s="413"/>
      <c r="AT43" s="423">
        <v>0</v>
      </c>
      <c r="AU43" s="424"/>
      <c r="AV43" s="652" t="s">
        <v>128</v>
      </c>
    </row>
    <row r="44" spans="1:48" s="131" customFormat="1" ht="52.5" customHeight="1" x14ac:dyDescent="0.2">
      <c r="A44" s="1015"/>
      <c r="B44" s="1015"/>
      <c r="C44" s="1015"/>
      <c r="D44" s="1206"/>
      <c r="E44" s="1015"/>
      <c r="F44" s="289" t="s">
        <v>731</v>
      </c>
      <c r="G44" s="149" t="s">
        <v>2271</v>
      </c>
      <c r="H44" s="191" t="s">
        <v>732</v>
      </c>
      <c r="I44" s="191" t="s">
        <v>733</v>
      </c>
      <c r="J44" s="191" t="s">
        <v>732</v>
      </c>
      <c r="K44" s="191" t="s">
        <v>734</v>
      </c>
      <c r="L44" s="191" t="s">
        <v>735</v>
      </c>
      <c r="M44" s="299" t="s">
        <v>733</v>
      </c>
      <c r="N44" s="295" t="s">
        <v>147</v>
      </c>
      <c r="O44" s="195" t="s">
        <v>2087</v>
      </c>
      <c r="P44" s="196" t="s">
        <v>13</v>
      </c>
      <c r="Q44" s="157">
        <v>0</v>
      </c>
      <c r="R44" s="178">
        <v>179</v>
      </c>
      <c r="S44" s="142"/>
      <c r="T44" s="142">
        <v>60</v>
      </c>
      <c r="U44" s="142">
        <v>60</v>
      </c>
      <c r="V44" s="143">
        <v>59</v>
      </c>
      <c r="W44" s="412"/>
      <c r="X44" s="413"/>
      <c r="Y44" s="413"/>
      <c r="Z44" s="413"/>
      <c r="AA44" s="413"/>
      <c r="AB44" s="415">
        <v>0</v>
      </c>
      <c r="AC44" s="412">
        <v>0</v>
      </c>
      <c r="AD44" s="413">
        <v>0</v>
      </c>
      <c r="AE44" s="413">
        <v>0</v>
      </c>
      <c r="AF44" s="413">
        <v>0</v>
      </c>
      <c r="AG44" s="413">
        <v>0</v>
      </c>
      <c r="AH44" s="415">
        <v>0</v>
      </c>
      <c r="AI44" s="412"/>
      <c r="AJ44" s="413"/>
      <c r="AK44" s="413"/>
      <c r="AL44" s="413"/>
      <c r="AM44" s="413"/>
      <c r="AN44" s="415">
        <v>0</v>
      </c>
      <c r="AO44" s="412"/>
      <c r="AP44" s="413"/>
      <c r="AQ44" s="413"/>
      <c r="AR44" s="413"/>
      <c r="AS44" s="413"/>
      <c r="AT44" s="423">
        <v>0</v>
      </c>
      <c r="AU44" s="424"/>
      <c r="AV44" s="652" t="s">
        <v>128</v>
      </c>
    </row>
    <row r="45" spans="1:48" s="131" customFormat="1" ht="52.5" customHeight="1" x14ac:dyDescent="0.2">
      <c r="A45" s="1015"/>
      <c r="B45" s="1015"/>
      <c r="C45" s="1015"/>
      <c r="D45" s="1206"/>
      <c r="E45" s="1015"/>
      <c r="F45" s="287" t="s">
        <v>2163</v>
      </c>
      <c r="G45" s="182" t="s">
        <v>2161</v>
      </c>
      <c r="H45" s="191">
        <v>114</v>
      </c>
      <c r="I45" s="191">
        <v>114</v>
      </c>
      <c r="J45" s="191">
        <v>114</v>
      </c>
      <c r="K45" s="191">
        <v>114</v>
      </c>
      <c r="L45" s="191">
        <v>114</v>
      </c>
      <c r="M45" s="299">
        <v>114</v>
      </c>
      <c r="N45" s="1145" t="s">
        <v>148</v>
      </c>
      <c r="O45" s="1148" t="s">
        <v>2088</v>
      </c>
      <c r="P45" s="1151" t="s">
        <v>13</v>
      </c>
      <c r="Q45" s="1013">
        <v>0</v>
      </c>
      <c r="R45" s="1013">
        <v>4</v>
      </c>
      <c r="S45" s="1013"/>
      <c r="T45" s="1013">
        <v>1</v>
      </c>
      <c r="U45" s="1013">
        <v>1</v>
      </c>
      <c r="V45" s="1032">
        <v>2</v>
      </c>
      <c r="W45" s="1080"/>
      <c r="X45" s="1078"/>
      <c r="Y45" s="1078"/>
      <c r="Z45" s="1078"/>
      <c r="AA45" s="1078"/>
      <c r="AB45" s="1094">
        <f>+SUM(W45:AA47)</f>
        <v>0</v>
      </c>
      <c r="AC45" s="1080"/>
      <c r="AD45" s="1078"/>
      <c r="AE45" s="1078"/>
      <c r="AF45" s="1078"/>
      <c r="AG45" s="1078"/>
      <c r="AH45" s="1094">
        <f>+SUM(AC45:AG47)</f>
        <v>0</v>
      </c>
      <c r="AI45" s="1080"/>
      <c r="AJ45" s="1078"/>
      <c r="AK45" s="1078"/>
      <c r="AL45" s="1078"/>
      <c r="AM45" s="1078"/>
      <c r="AN45" s="1094">
        <f>+SUM(AI45:AM47)</f>
        <v>0</v>
      </c>
      <c r="AO45" s="1080"/>
      <c r="AP45" s="1078"/>
      <c r="AQ45" s="1078"/>
      <c r="AR45" s="1078"/>
      <c r="AS45" s="1078"/>
      <c r="AT45" s="1133">
        <f>+SUM(AO45:AS47)</f>
        <v>0</v>
      </c>
      <c r="AU45" s="1136">
        <v>0</v>
      </c>
      <c r="AV45" s="1139" t="s">
        <v>128</v>
      </c>
    </row>
    <row r="46" spans="1:48" s="131" customFormat="1" ht="52.5" customHeight="1" x14ac:dyDescent="0.2">
      <c r="A46" s="1015"/>
      <c r="B46" s="1015"/>
      <c r="C46" s="1015"/>
      <c r="D46" s="1206"/>
      <c r="E46" s="1015"/>
      <c r="F46" s="273" t="s">
        <v>2164</v>
      </c>
      <c r="G46" s="865" t="s">
        <v>2162</v>
      </c>
      <c r="H46" s="198">
        <v>63.8</v>
      </c>
      <c r="I46" s="193">
        <v>68.8</v>
      </c>
      <c r="J46" s="193">
        <v>63.8</v>
      </c>
      <c r="K46" s="193">
        <v>64.8</v>
      </c>
      <c r="L46" s="193">
        <v>67.8</v>
      </c>
      <c r="M46" s="301">
        <v>68.8</v>
      </c>
      <c r="N46" s="1146"/>
      <c r="O46" s="1149"/>
      <c r="P46" s="1152"/>
      <c r="Q46" s="1031"/>
      <c r="R46" s="1031"/>
      <c r="S46" s="1031"/>
      <c r="T46" s="1031"/>
      <c r="U46" s="1031"/>
      <c r="V46" s="1033"/>
      <c r="W46" s="1131"/>
      <c r="X46" s="1132"/>
      <c r="Y46" s="1132"/>
      <c r="Z46" s="1132"/>
      <c r="AA46" s="1132"/>
      <c r="AB46" s="1144"/>
      <c r="AC46" s="1131"/>
      <c r="AD46" s="1132"/>
      <c r="AE46" s="1132"/>
      <c r="AF46" s="1132"/>
      <c r="AG46" s="1132"/>
      <c r="AH46" s="1144"/>
      <c r="AI46" s="1131"/>
      <c r="AJ46" s="1132"/>
      <c r="AK46" s="1132"/>
      <c r="AL46" s="1132"/>
      <c r="AM46" s="1132"/>
      <c r="AN46" s="1144"/>
      <c r="AO46" s="1131"/>
      <c r="AP46" s="1132"/>
      <c r="AQ46" s="1132"/>
      <c r="AR46" s="1132"/>
      <c r="AS46" s="1132"/>
      <c r="AT46" s="1134"/>
      <c r="AU46" s="1137"/>
      <c r="AV46" s="1140"/>
    </row>
    <row r="47" spans="1:48" s="131" customFormat="1" ht="66.75" customHeight="1" x14ac:dyDescent="0.2">
      <c r="A47" s="1015"/>
      <c r="B47" s="1015"/>
      <c r="C47" s="1015"/>
      <c r="D47" s="1206"/>
      <c r="E47" s="1015"/>
      <c r="F47" s="286" t="s">
        <v>736</v>
      </c>
      <c r="G47" s="149" t="s">
        <v>737</v>
      </c>
      <c r="H47" s="191">
        <v>13317</v>
      </c>
      <c r="I47" s="191">
        <v>53268</v>
      </c>
      <c r="J47" s="191">
        <v>13317</v>
      </c>
      <c r="K47" s="191">
        <v>25850</v>
      </c>
      <c r="L47" s="191">
        <v>35480</v>
      </c>
      <c r="M47" s="299">
        <v>53268</v>
      </c>
      <c r="N47" s="1147"/>
      <c r="O47" s="1150"/>
      <c r="P47" s="1153"/>
      <c r="Q47" s="1014"/>
      <c r="R47" s="1014"/>
      <c r="S47" s="1014"/>
      <c r="T47" s="1014"/>
      <c r="U47" s="1014"/>
      <c r="V47" s="1034"/>
      <c r="W47" s="1081"/>
      <c r="X47" s="1079"/>
      <c r="Y47" s="1079"/>
      <c r="Z47" s="1079"/>
      <c r="AA47" s="1079"/>
      <c r="AB47" s="1095"/>
      <c r="AC47" s="1081"/>
      <c r="AD47" s="1079"/>
      <c r="AE47" s="1079"/>
      <c r="AF47" s="1079"/>
      <c r="AG47" s="1079"/>
      <c r="AH47" s="1095"/>
      <c r="AI47" s="1081"/>
      <c r="AJ47" s="1079"/>
      <c r="AK47" s="1079"/>
      <c r="AL47" s="1079"/>
      <c r="AM47" s="1079"/>
      <c r="AN47" s="1095"/>
      <c r="AO47" s="1081"/>
      <c r="AP47" s="1079"/>
      <c r="AQ47" s="1079"/>
      <c r="AR47" s="1079"/>
      <c r="AS47" s="1079"/>
      <c r="AT47" s="1135"/>
      <c r="AU47" s="1138"/>
      <c r="AV47" s="1141"/>
    </row>
    <row r="48" spans="1:48" s="131" customFormat="1" ht="15" customHeight="1" x14ac:dyDescent="0.2">
      <c r="A48" s="1015"/>
      <c r="B48" s="1015"/>
      <c r="C48" s="1015"/>
      <c r="D48" s="736"/>
      <c r="E48" s="736"/>
      <c r="F48" s="737"/>
      <c r="G48" s="915"/>
      <c r="H48" s="720"/>
      <c r="I48" s="720"/>
      <c r="J48" s="720"/>
      <c r="K48" s="720"/>
      <c r="L48" s="720"/>
      <c r="M48" s="721"/>
      <c r="N48" s="719"/>
      <c r="O48" s="719"/>
      <c r="P48" s="720"/>
      <c r="Q48" s="716"/>
      <c r="R48" s="716"/>
      <c r="S48" s="716"/>
      <c r="T48" s="716"/>
      <c r="U48" s="716"/>
      <c r="V48" s="738"/>
      <c r="W48" s="756">
        <f>+SUM(W9:W47)</f>
        <v>445012377036</v>
      </c>
      <c r="X48" s="756">
        <f>+SUM(X9:X47)</f>
        <v>0</v>
      </c>
      <c r="Y48" s="756">
        <f>+SUM(Y9:Y47)</f>
        <v>9233131558.25</v>
      </c>
      <c r="Z48" s="756">
        <f>+SUM(Z9:Z47)</f>
        <v>0</v>
      </c>
      <c r="AA48" s="756">
        <f t="shared" ref="AA48:AB48" si="0">+SUM(AA9:AA47)</f>
        <v>0</v>
      </c>
      <c r="AB48" s="756">
        <f t="shared" si="0"/>
        <v>454245508594.25</v>
      </c>
      <c r="AC48" s="756">
        <f>+SUM(AC9:AC47)</f>
        <v>458151248347</v>
      </c>
      <c r="AD48" s="756">
        <f>+SUM(AD9:AD47)</f>
        <v>26668947070</v>
      </c>
      <c r="AE48" s="756">
        <f>+SUM(AE9:AE47)</f>
        <v>9233131558.25</v>
      </c>
      <c r="AF48" s="756">
        <f>+SUM(AF9:AF47)</f>
        <v>0</v>
      </c>
      <c r="AG48" s="756">
        <f t="shared" ref="AG48" si="1">+SUM(AG9:AG47)</f>
        <v>4972783476</v>
      </c>
      <c r="AH48" s="756">
        <f t="shared" ref="AH48" si="2">+SUM(AH9:AH47)</f>
        <v>499026110451.25</v>
      </c>
      <c r="AI48" s="756">
        <f>+SUM(AI9:AI47)</f>
        <v>471684285798</v>
      </c>
      <c r="AJ48" s="756">
        <f>+SUM(AJ9:AJ47)</f>
        <v>58000000000</v>
      </c>
      <c r="AK48" s="756">
        <f>+SUM(AK9:AK47)</f>
        <v>9233131558.25</v>
      </c>
      <c r="AL48" s="756">
        <f>+SUM(AL9:AL47)</f>
        <v>0</v>
      </c>
      <c r="AM48" s="756">
        <f t="shared" ref="AM48" si="3">+SUM(AM9:AM47)</f>
        <v>4972783476</v>
      </c>
      <c r="AN48" s="756">
        <f t="shared" ref="AN48" si="4">+SUM(AN9:AN47)</f>
        <v>543890200832.25</v>
      </c>
      <c r="AO48" s="756">
        <f>+SUM(AO9:AO47)</f>
        <v>457423314371</v>
      </c>
      <c r="AP48" s="756">
        <f>+SUM(AP9:AP47)</f>
        <v>58000000000</v>
      </c>
      <c r="AQ48" s="756">
        <f>+SUM(AQ9:AQ47)</f>
        <v>9233131558.25</v>
      </c>
      <c r="AR48" s="756">
        <f>+SUM(AR9:AR47)</f>
        <v>0</v>
      </c>
      <c r="AS48" s="756">
        <f t="shared" ref="AS48" si="5">+SUM(AS9:AS47)</f>
        <v>4972783476</v>
      </c>
      <c r="AT48" s="756">
        <f t="shared" ref="AT48:AU48" si="6">+SUM(AT9:AT47)</f>
        <v>529629229405.25</v>
      </c>
      <c r="AU48" s="756">
        <f t="shared" si="6"/>
        <v>2026791049283</v>
      </c>
      <c r="AV48" s="740"/>
    </row>
    <row r="49" spans="1:48" s="131" customFormat="1" ht="96" customHeight="1" x14ac:dyDescent="0.2">
      <c r="A49" s="1015"/>
      <c r="B49" s="1015"/>
      <c r="C49" s="1015" t="s">
        <v>47</v>
      </c>
      <c r="D49" s="1206" t="s">
        <v>127</v>
      </c>
      <c r="E49" s="1015" t="s">
        <v>2130</v>
      </c>
      <c r="F49" s="290" t="s">
        <v>738</v>
      </c>
      <c r="G49" s="195" t="s">
        <v>739</v>
      </c>
      <c r="H49" s="178">
        <v>38705</v>
      </c>
      <c r="I49" s="178">
        <v>42194</v>
      </c>
      <c r="J49" s="178">
        <v>38705</v>
      </c>
      <c r="K49" s="178">
        <v>39705</v>
      </c>
      <c r="L49" s="178">
        <v>41705</v>
      </c>
      <c r="M49" s="303">
        <v>42194</v>
      </c>
      <c r="N49" s="295" t="s">
        <v>149</v>
      </c>
      <c r="O49" s="195" t="s">
        <v>150</v>
      </c>
      <c r="P49" s="196" t="s">
        <v>13</v>
      </c>
      <c r="Q49" s="142">
        <v>0</v>
      </c>
      <c r="R49" s="178">
        <v>1</v>
      </c>
      <c r="S49" s="142"/>
      <c r="T49" s="142">
        <v>1</v>
      </c>
      <c r="U49" s="142"/>
      <c r="V49" s="143"/>
      <c r="W49" s="412"/>
      <c r="X49" s="413"/>
      <c r="Y49" s="413"/>
      <c r="Z49" s="413"/>
      <c r="AA49" s="413"/>
      <c r="AB49" s="415">
        <v>0</v>
      </c>
      <c r="AC49" s="412">
        <v>0</v>
      </c>
      <c r="AD49" s="413">
        <v>0</v>
      </c>
      <c r="AE49" s="413">
        <v>0</v>
      </c>
      <c r="AF49" s="413">
        <v>0</v>
      </c>
      <c r="AG49" s="413">
        <v>0</v>
      </c>
      <c r="AH49" s="415">
        <v>0</v>
      </c>
      <c r="AI49" s="412"/>
      <c r="AJ49" s="413"/>
      <c r="AK49" s="413"/>
      <c r="AL49" s="413"/>
      <c r="AM49" s="413"/>
      <c r="AN49" s="415">
        <v>0</v>
      </c>
      <c r="AO49" s="412"/>
      <c r="AP49" s="413"/>
      <c r="AQ49" s="413"/>
      <c r="AR49" s="413"/>
      <c r="AS49" s="413"/>
      <c r="AT49" s="423">
        <v>0</v>
      </c>
      <c r="AU49" s="424">
        <v>0</v>
      </c>
      <c r="AV49" s="652" t="s">
        <v>128</v>
      </c>
    </row>
    <row r="50" spans="1:48" s="131" customFormat="1" ht="59.25" customHeight="1" x14ac:dyDescent="0.2">
      <c r="A50" s="1015"/>
      <c r="B50" s="1015"/>
      <c r="C50" s="1015"/>
      <c r="D50" s="1206"/>
      <c r="E50" s="1015"/>
      <c r="F50" s="290" t="s">
        <v>740</v>
      </c>
      <c r="G50" s="195" t="s">
        <v>741</v>
      </c>
      <c r="H50" s="178" t="s">
        <v>742</v>
      </c>
      <c r="I50" s="178">
        <v>39</v>
      </c>
      <c r="J50" s="178" t="s">
        <v>742</v>
      </c>
      <c r="K50" s="178" t="s">
        <v>743</v>
      </c>
      <c r="L50" s="178" t="s">
        <v>744</v>
      </c>
      <c r="M50" s="303">
        <v>39</v>
      </c>
      <c r="N50" s="295" t="s">
        <v>151</v>
      </c>
      <c r="O50" s="195" t="s">
        <v>153</v>
      </c>
      <c r="P50" s="196" t="s">
        <v>13</v>
      </c>
      <c r="Q50" s="142">
        <v>0</v>
      </c>
      <c r="R50" s="178">
        <v>1</v>
      </c>
      <c r="S50" s="142"/>
      <c r="T50" s="142">
        <v>1</v>
      </c>
      <c r="U50" s="142"/>
      <c r="V50" s="143"/>
      <c r="W50" s="412"/>
      <c r="X50" s="413"/>
      <c r="Y50" s="413"/>
      <c r="Z50" s="413"/>
      <c r="AA50" s="413"/>
      <c r="AB50" s="415"/>
      <c r="AC50" s="412">
        <v>0</v>
      </c>
      <c r="AD50" s="413">
        <v>0</v>
      </c>
      <c r="AE50" s="413">
        <v>0</v>
      </c>
      <c r="AF50" s="413">
        <v>0</v>
      </c>
      <c r="AG50" s="413">
        <v>0</v>
      </c>
      <c r="AH50" s="415">
        <v>0</v>
      </c>
      <c r="AI50" s="412"/>
      <c r="AJ50" s="413"/>
      <c r="AK50" s="413"/>
      <c r="AL50" s="413"/>
      <c r="AM50" s="413"/>
      <c r="AN50" s="415">
        <v>0</v>
      </c>
      <c r="AO50" s="412"/>
      <c r="AP50" s="413"/>
      <c r="AQ50" s="413"/>
      <c r="AR50" s="413"/>
      <c r="AS50" s="413"/>
      <c r="AT50" s="423"/>
      <c r="AU50" s="424"/>
      <c r="AV50" s="652" t="s">
        <v>128</v>
      </c>
    </row>
    <row r="51" spans="1:48" s="131" customFormat="1" ht="59.25" customHeight="1" x14ac:dyDescent="0.2">
      <c r="A51" s="1015"/>
      <c r="B51" s="1015"/>
      <c r="C51" s="1015"/>
      <c r="D51" s="1206"/>
      <c r="E51" s="1015"/>
      <c r="F51" s="290" t="s">
        <v>740</v>
      </c>
      <c r="G51" s="195" t="s">
        <v>741</v>
      </c>
      <c r="H51" s="178" t="s">
        <v>742</v>
      </c>
      <c r="I51" s="178">
        <v>39</v>
      </c>
      <c r="J51" s="178" t="s">
        <v>742</v>
      </c>
      <c r="K51" s="178" t="s">
        <v>743</v>
      </c>
      <c r="L51" s="178" t="s">
        <v>744</v>
      </c>
      <c r="M51" s="303">
        <v>39</v>
      </c>
      <c r="N51" s="295" t="s">
        <v>152</v>
      </c>
      <c r="O51" s="195" t="s">
        <v>154</v>
      </c>
      <c r="P51" s="196" t="s">
        <v>13</v>
      </c>
      <c r="Q51" s="142">
        <v>0</v>
      </c>
      <c r="R51" s="178">
        <v>1</v>
      </c>
      <c r="S51" s="142"/>
      <c r="T51" s="142">
        <v>1</v>
      </c>
      <c r="U51" s="142"/>
      <c r="V51" s="143"/>
      <c r="W51" s="412"/>
      <c r="X51" s="413"/>
      <c r="Y51" s="413"/>
      <c r="Z51" s="413"/>
      <c r="AA51" s="413"/>
      <c r="AB51" s="415"/>
      <c r="AC51" s="412">
        <v>0</v>
      </c>
      <c r="AD51" s="413">
        <v>0</v>
      </c>
      <c r="AE51" s="413">
        <v>0</v>
      </c>
      <c r="AF51" s="413">
        <v>0</v>
      </c>
      <c r="AG51" s="413">
        <v>0</v>
      </c>
      <c r="AH51" s="415">
        <v>0</v>
      </c>
      <c r="AI51" s="412"/>
      <c r="AJ51" s="413"/>
      <c r="AK51" s="413"/>
      <c r="AL51" s="413"/>
      <c r="AM51" s="413"/>
      <c r="AN51" s="415">
        <v>0</v>
      </c>
      <c r="AO51" s="412"/>
      <c r="AP51" s="413"/>
      <c r="AQ51" s="413"/>
      <c r="AR51" s="413"/>
      <c r="AS51" s="413"/>
      <c r="AT51" s="423"/>
      <c r="AU51" s="424"/>
      <c r="AV51" s="652" t="s">
        <v>128</v>
      </c>
    </row>
    <row r="52" spans="1:48" s="131" customFormat="1" ht="59.25" customHeight="1" x14ac:dyDescent="0.2">
      <c r="A52" s="1015"/>
      <c r="B52" s="1015"/>
      <c r="C52" s="1015"/>
      <c r="D52" s="1206"/>
      <c r="E52" s="1015"/>
      <c r="F52" s="290" t="s">
        <v>745</v>
      </c>
      <c r="G52" s="195" t="s">
        <v>746</v>
      </c>
      <c r="H52" s="178" t="s">
        <v>747</v>
      </c>
      <c r="I52" s="178">
        <v>37</v>
      </c>
      <c r="J52" s="178" t="s">
        <v>747</v>
      </c>
      <c r="K52" s="178" t="s">
        <v>748</v>
      </c>
      <c r="L52" s="178" t="s">
        <v>709</v>
      </c>
      <c r="M52" s="303">
        <v>37</v>
      </c>
      <c r="N52" s="295" t="s">
        <v>155</v>
      </c>
      <c r="O52" s="195" t="s">
        <v>156</v>
      </c>
      <c r="P52" s="196" t="s">
        <v>12</v>
      </c>
      <c r="Q52" s="142">
        <v>0</v>
      </c>
      <c r="R52" s="157">
        <v>46800</v>
      </c>
      <c r="S52" s="157">
        <v>11700</v>
      </c>
      <c r="T52" s="157">
        <v>11700</v>
      </c>
      <c r="U52" s="157">
        <v>11700</v>
      </c>
      <c r="V52" s="197">
        <v>11700</v>
      </c>
      <c r="W52" s="412"/>
      <c r="X52" s="413">
        <v>8741000000</v>
      </c>
      <c r="Y52" s="413"/>
      <c r="Z52" s="413"/>
      <c r="AA52" s="413"/>
      <c r="AB52" s="415"/>
      <c r="AC52" s="412"/>
      <c r="AD52" s="413">
        <v>8739000000</v>
      </c>
      <c r="AE52" s="413"/>
      <c r="AF52" s="413"/>
      <c r="AG52" s="413"/>
      <c r="AH52" s="415">
        <v>8739000000</v>
      </c>
      <c r="AI52" s="412"/>
      <c r="AJ52" s="413">
        <v>8287000000</v>
      </c>
      <c r="AK52" s="413"/>
      <c r="AL52" s="413"/>
      <c r="AM52" s="413"/>
      <c r="AN52" s="415">
        <v>8287000000</v>
      </c>
      <c r="AO52" s="412"/>
      <c r="AP52" s="413">
        <v>7833000000</v>
      </c>
      <c r="AQ52" s="413"/>
      <c r="AR52" s="413"/>
      <c r="AS52" s="413"/>
      <c r="AT52" s="423"/>
      <c r="AU52" s="654">
        <v>33600000000</v>
      </c>
      <c r="AV52" s="652" t="s">
        <v>128</v>
      </c>
    </row>
    <row r="53" spans="1:48" s="131" customFormat="1" ht="59.25" customHeight="1" x14ac:dyDescent="0.2">
      <c r="A53" s="1015"/>
      <c r="B53" s="1015"/>
      <c r="C53" s="1015"/>
      <c r="D53" s="1206"/>
      <c r="E53" s="1015"/>
      <c r="F53" s="290" t="s">
        <v>745</v>
      </c>
      <c r="G53" s="195" t="s">
        <v>746</v>
      </c>
      <c r="H53" s="178" t="s">
        <v>747</v>
      </c>
      <c r="I53" s="178">
        <v>37</v>
      </c>
      <c r="J53" s="178" t="s">
        <v>747</v>
      </c>
      <c r="K53" s="178" t="s">
        <v>748</v>
      </c>
      <c r="L53" s="178" t="s">
        <v>709</v>
      </c>
      <c r="M53" s="303">
        <v>37</v>
      </c>
      <c r="N53" s="295" t="s">
        <v>157</v>
      </c>
      <c r="O53" s="195" t="s">
        <v>158</v>
      </c>
      <c r="P53" s="196" t="s">
        <v>12</v>
      </c>
      <c r="Q53" s="142">
        <v>0</v>
      </c>
      <c r="R53" s="178">
        <v>2</v>
      </c>
      <c r="S53" s="142"/>
      <c r="T53" s="142">
        <v>2</v>
      </c>
      <c r="U53" s="142"/>
      <c r="V53" s="143"/>
      <c r="W53" s="412"/>
      <c r="X53" s="413"/>
      <c r="Y53" s="413"/>
      <c r="Z53" s="413"/>
      <c r="AA53" s="413"/>
      <c r="AB53" s="415"/>
      <c r="AC53" s="412">
        <v>0</v>
      </c>
      <c r="AD53" s="413">
        <v>0</v>
      </c>
      <c r="AE53" s="413">
        <v>0</v>
      </c>
      <c r="AF53" s="413">
        <v>0</v>
      </c>
      <c r="AG53" s="413">
        <v>0</v>
      </c>
      <c r="AH53" s="415">
        <v>0</v>
      </c>
      <c r="AI53" s="412"/>
      <c r="AJ53" s="413"/>
      <c r="AK53" s="413"/>
      <c r="AL53" s="413"/>
      <c r="AM53" s="413"/>
      <c r="AN53" s="415">
        <v>0</v>
      </c>
      <c r="AO53" s="412"/>
      <c r="AP53" s="413"/>
      <c r="AQ53" s="413"/>
      <c r="AR53" s="413"/>
      <c r="AS53" s="413"/>
      <c r="AT53" s="423"/>
      <c r="AU53" s="424"/>
      <c r="AV53" s="652" t="s">
        <v>128</v>
      </c>
    </row>
    <row r="54" spans="1:48" s="131" customFormat="1" ht="59.25" customHeight="1" x14ac:dyDescent="0.2">
      <c r="A54" s="1015"/>
      <c r="B54" s="1015"/>
      <c r="C54" s="1015"/>
      <c r="D54" s="1206"/>
      <c r="E54" s="1015"/>
      <c r="F54" s="290" t="s">
        <v>749</v>
      </c>
      <c r="G54" s="195" t="s">
        <v>2354</v>
      </c>
      <c r="H54" s="178">
        <v>35594</v>
      </c>
      <c r="I54" s="178">
        <v>38194</v>
      </c>
      <c r="J54" s="178">
        <v>35594</v>
      </c>
      <c r="K54" s="178">
        <v>36594</v>
      </c>
      <c r="L54" s="178">
        <v>37594</v>
      </c>
      <c r="M54" s="303">
        <v>38194</v>
      </c>
      <c r="N54" s="295" t="s">
        <v>160</v>
      </c>
      <c r="O54" s="195" t="s">
        <v>159</v>
      </c>
      <c r="P54" s="196" t="s">
        <v>13</v>
      </c>
      <c r="Q54" s="142">
        <v>0</v>
      </c>
      <c r="R54" s="178">
        <v>1</v>
      </c>
      <c r="S54" s="142"/>
      <c r="T54" s="142"/>
      <c r="U54" s="142"/>
      <c r="V54" s="143">
        <v>1</v>
      </c>
      <c r="W54" s="412"/>
      <c r="X54" s="413"/>
      <c r="Y54" s="413"/>
      <c r="Z54" s="413"/>
      <c r="AA54" s="413"/>
      <c r="AB54" s="415"/>
      <c r="AC54" s="412"/>
      <c r="AD54" s="413">
        <v>10000000000</v>
      </c>
      <c r="AE54" s="413"/>
      <c r="AF54" s="413"/>
      <c r="AG54" s="413"/>
      <c r="AH54" s="415">
        <v>10000000000</v>
      </c>
      <c r="AI54" s="412"/>
      <c r="AJ54" s="413">
        <v>35000000000</v>
      </c>
      <c r="AK54" s="413"/>
      <c r="AL54" s="413"/>
      <c r="AM54" s="413"/>
      <c r="AN54" s="415">
        <v>35000000000</v>
      </c>
      <c r="AO54" s="412"/>
      <c r="AP54" s="413">
        <v>5000000000</v>
      </c>
      <c r="AQ54" s="413"/>
      <c r="AR54" s="413"/>
      <c r="AS54" s="413"/>
      <c r="AT54" s="423"/>
      <c r="AU54" s="654">
        <v>50000000000</v>
      </c>
      <c r="AV54" s="652" t="s">
        <v>128</v>
      </c>
    </row>
    <row r="55" spans="1:48" s="131" customFormat="1" ht="59.25" customHeight="1" x14ac:dyDescent="0.2">
      <c r="A55" s="1015"/>
      <c r="B55" s="1015"/>
      <c r="C55" s="1015"/>
      <c r="D55" s="1206"/>
      <c r="E55" s="1015"/>
      <c r="F55" s="290" t="s">
        <v>751</v>
      </c>
      <c r="G55" s="195" t="s">
        <v>750</v>
      </c>
      <c r="H55" s="178">
        <v>35594</v>
      </c>
      <c r="I55" s="178">
        <v>38194</v>
      </c>
      <c r="J55" s="178">
        <v>35594</v>
      </c>
      <c r="K55" s="178">
        <v>36594</v>
      </c>
      <c r="L55" s="178">
        <v>37594</v>
      </c>
      <c r="M55" s="303">
        <v>38194</v>
      </c>
      <c r="N55" s="295" t="s">
        <v>161</v>
      </c>
      <c r="O55" s="195" t="s">
        <v>159</v>
      </c>
      <c r="P55" s="196" t="s">
        <v>13</v>
      </c>
      <c r="Q55" s="142">
        <v>0</v>
      </c>
      <c r="R55" s="178">
        <v>1</v>
      </c>
      <c r="S55" s="142"/>
      <c r="T55" s="142"/>
      <c r="U55" s="142"/>
      <c r="V55" s="143">
        <v>1</v>
      </c>
      <c r="W55" s="412"/>
      <c r="X55" s="413"/>
      <c r="Y55" s="413"/>
      <c r="Z55" s="413"/>
      <c r="AA55" s="413"/>
      <c r="AB55" s="415"/>
      <c r="AC55" s="412"/>
      <c r="AD55" s="413">
        <v>1000000000</v>
      </c>
      <c r="AE55" s="413"/>
      <c r="AF55" s="413"/>
      <c r="AG55" s="413"/>
      <c r="AH55" s="415">
        <v>1000000000</v>
      </c>
      <c r="AI55" s="412"/>
      <c r="AJ55" s="413">
        <v>3500000000</v>
      </c>
      <c r="AK55" s="413"/>
      <c r="AL55" s="413"/>
      <c r="AM55" s="413"/>
      <c r="AN55" s="415">
        <v>3500000000</v>
      </c>
      <c r="AO55" s="412"/>
      <c r="AP55" s="413">
        <v>500000000</v>
      </c>
      <c r="AQ55" s="413"/>
      <c r="AR55" s="413"/>
      <c r="AS55" s="413"/>
      <c r="AT55" s="423"/>
      <c r="AU55" s="654">
        <v>5000000000</v>
      </c>
      <c r="AV55" s="652" t="s">
        <v>128</v>
      </c>
    </row>
    <row r="56" spans="1:48" s="131" customFormat="1" ht="48" customHeight="1" x14ac:dyDescent="0.2">
      <c r="A56" s="1015"/>
      <c r="B56" s="1015"/>
      <c r="C56" s="1015"/>
      <c r="D56" s="1206"/>
      <c r="E56" s="1015"/>
      <c r="F56" s="290" t="s">
        <v>749</v>
      </c>
      <c r="G56" s="195" t="s">
        <v>750</v>
      </c>
      <c r="H56" s="178">
        <v>35594</v>
      </c>
      <c r="I56" s="178">
        <v>38194</v>
      </c>
      <c r="J56" s="178">
        <v>35594</v>
      </c>
      <c r="K56" s="178">
        <v>36594</v>
      </c>
      <c r="L56" s="178">
        <v>37594</v>
      </c>
      <c r="M56" s="303">
        <v>38194</v>
      </c>
      <c r="N56" s="295" t="s">
        <v>162</v>
      </c>
      <c r="O56" s="195" t="s">
        <v>163</v>
      </c>
      <c r="P56" s="196" t="s">
        <v>13</v>
      </c>
      <c r="Q56" s="142">
        <v>0</v>
      </c>
      <c r="R56" s="178">
        <v>1</v>
      </c>
      <c r="S56" s="142"/>
      <c r="T56" s="142"/>
      <c r="U56" s="142"/>
      <c r="V56" s="143">
        <v>1</v>
      </c>
      <c r="W56" s="412"/>
      <c r="X56" s="413"/>
      <c r="Y56" s="413"/>
      <c r="Z56" s="413"/>
      <c r="AA56" s="413"/>
      <c r="AB56" s="415"/>
      <c r="AC56" s="412"/>
      <c r="AD56" s="413">
        <v>6000000000</v>
      </c>
      <c r="AE56" s="413"/>
      <c r="AF56" s="413"/>
      <c r="AG56" s="413"/>
      <c r="AH56" s="415">
        <v>6000000000</v>
      </c>
      <c r="AI56" s="412"/>
      <c r="AJ56" s="413">
        <v>21000000000</v>
      </c>
      <c r="AK56" s="413"/>
      <c r="AL56" s="413"/>
      <c r="AM56" s="413"/>
      <c r="AN56" s="415">
        <v>21000000000</v>
      </c>
      <c r="AO56" s="412"/>
      <c r="AP56" s="413">
        <v>3000000000</v>
      </c>
      <c r="AQ56" s="413"/>
      <c r="AR56" s="413"/>
      <c r="AS56" s="413"/>
      <c r="AT56" s="423"/>
      <c r="AU56" s="654">
        <v>30000000000</v>
      </c>
      <c r="AV56" s="652" t="s">
        <v>128</v>
      </c>
    </row>
    <row r="57" spans="1:48" s="131" customFormat="1" ht="59.25" customHeight="1" x14ac:dyDescent="0.2">
      <c r="A57" s="1015"/>
      <c r="B57" s="1015"/>
      <c r="C57" s="1015"/>
      <c r="D57" s="1206"/>
      <c r="E57" s="1015"/>
      <c r="F57" s="290" t="s">
        <v>752</v>
      </c>
      <c r="G57" s="195" t="s">
        <v>753</v>
      </c>
      <c r="H57" s="178">
        <v>3111</v>
      </c>
      <c r="I57" s="178">
        <v>4000</v>
      </c>
      <c r="J57" s="178">
        <v>3111</v>
      </c>
      <c r="K57" s="178">
        <v>3711</v>
      </c>
      <c r="L57" s="178">
        <v>3811</v>
      </c>
      <c r="M57" s="303">
        <v>4000</v>
      </c>
      <c r="N57" s="295" t="s">
        <v>164</v>
      </c>
      <c r="O57" s="195" t="s">
        <v>165</v>
      </c>
      <c r="P57" s="196" t="s">
        <v>13</v>
      </c>
      <c r="Q57" s="142">
        <v>0</v>
      </c>
      <c r="R57" s="178">
        <v>1</v>
      </c>
      <c r="S57" s="142"/>
      <c r="T57" s="142"/>
      <c r="U57" s="142"/>
      <c r="V57" s="143">
        <v>1</v>
      </c>
      <c r="W57" s="412"/>
      <c r="X57" s="413"/>
      <c r="Y57" s="413"/>
      <c r="Z57" s="413"/>
      <c r="AA57" s="413"/>
      <c r="AB57" s="415"/>
      <c r="AC57" s="412"/>
      <c r="AD57" s="413">
        <v>3000000000</v>
      </c>
      <c r="AE57" s="413"/>
      <c r="AF57" s="413"/>
      <c r="AG57" s="413"/>
      <c r="AH57" s="415">
        <v>3000000000</v>
      </c>
      <c r="AI57" s="412"/>
      <c r="AJ57" s="413">
        <v>10500000000</v>
      </c>
      <c r="AK57" s="413"/>
      <c r="AL57" s="413"/>
      <c r="AM57" s="413"/>
      <c r="AN57" s="415">
        <v>10500000000</v>
      </c>
      <c r="AO57" s="412"/>
      <c r="AP57" s="413">
        <v>1500000000</v>
      </c>
      <c r="AQ57" s="413"/>
      <c r="AR57" s="413"/>
      <c r="AS57" s="413"/>
      <c r="AT57" s="423"/>
      <c r="AU57" s="654">
        <v>15000000000</v>
      </c>
      <c r="AV57" s="652" t="s">
        <v>128</v>
      </c>
    </row>
    <row r="58" spans="1:48" s="131" customFormat="1" ht="65.25" customHeight="1" x14ac:dyDescent="0.2">
      <c r="A58" s="1015"/>
      <c r="B58" s="1015"/>
      <c r="C58" s="1015"/>
      <c r="D58" s="1206"/>
      <c r="E58" s="1015"/>
      <c r="F58" s="291" t="s">
        <v>754</v>
      </c>
      <c r="G58" s="195" t="s">
        <v>750</v>
      </c>
      <c r="H58" s="178">
        <v>35594</v>
      </c>
      <c r="I58" s="178">
        <v>38194</v>
      </c>
      <c r="J58" s="178">
        <v>35594</v>
      </c>
      <c r="K58" s="178">
        <v>36594</v>
      </c>
      <c r="L58" s="178">
        <v>37594</v>
      </c>
      <c r="M58" s="303">
        <v>38194</v>
      </c>
      <c r="N58" s="295" t="s">
        <v>166</v>
      </c>
      <c r="O58" s="195" t="s">
        <v>167</v>
      </c>
      <c r="P58" s="196" t="s">
        <v>13</v>
      </c>
      <c r="Q58" s="142">
        <v>0</v>
      </c>
      <c r="R58" s="142">
        <v>4</v>
      </c>
      <c r="S58" s="142"/>
      <c r="T58" s="142">
        <v>1</v>
      </c>
      <c r="U58" s="142">
        <v>1</v>
      </c>
      <c r="V58" s="143">
        <v>2</v>
      </c>
      <c r="W58" s="412"/>
      <c r="X58" s="413"/>
      <c r="Y58" s="413"/>
      <c r="Z58" s="413"/>
      <c r="AA58" s="413"/>
      <c r="AB58" s="415"/>
      <c r="AC58" s="412"/>
      <c r="AD58" s="413"/>
      <c r="AE58" s="413"/>
      <c r="AF58" s="413"/>
      <c r="AG58" s="413"/>
      <c r="AH58" s="415">
        <v>0</v>
      </c>
      <c r="AI58" s="412"/>
      <c r="AJ58" s="413"/>
      <c r="AK58" s="413"/>
      <c r="AL58" s="413"/>
      <c r="AM58" s="413"/>
      <c r="AN58" s="415">
        <v>0</v>
      </c>
      <c r="AO58" s="412"/>
      <c r="AP58" s="413"/>
      <c r="AQ58" s="413"/>
      <c r="AR58" s="413"/>
      <c r="AS58" s="413"/>
      <c r="AT58" s="423"/>
      <c r="AU58" s="654"/>
      <c r="AV58" s="652" t="s">
        <v>128</v>
      </c>
    </row>
    <row r="59" spans="1:48" s="131" customFormat="1" ht="59.25" customHeight="1" x14ac:dyDescent="0.2">
      <c r="A59" s="1015"/>
      <c r="B59" s="1015"/>
      <c r="C59" s="1015"/>
      <c r="D59" s="1206"/>
      <c r="E59" s="1015"/>
      <c r="F59" s="290" t="s">
        <v>755</v>
      </c>
      <c r="G59" s="195" t="s">
        <v>750</v>
      </c>
      <c r="H59" s="178">
        <v>35594</v>
      </c>
      <c r="I59" s="178">
        <v>38194</v>
      </c>
      <c r="J59" s="178">
        <v>35594</v>
      </c>
      <c r="K59" s="178">
        <v>36594</v>
      </c>
      <c r="L59" s="178">
        <v>37594</v>
      </c>
      <c r="M59" s="303">
        <v>38194</v>
      </c>
      <c r="N59" s="295" t="s">
        <v>176</v>
      </c>
      <c r="O59" s="195" t="s">
        <v>168</v>
      </c>
      <c r="P59" s="196" t="s">
        <v>13</v>
      </c>
      <c r="Q59" s="142">
        <v>0</v>
      </c>
      <c r="R59" s="178">
        <v>1</v>
      </c>
      <c r="S59" s="142"/>
      <c r="T59" s="142">
        <v>1</v>
      </c>
      <c r="U59" s="142"/>
      <c r="V59" s="143"/>
      <c r="W59" s="412"/>
      <c r="X59" s="413"/>
      <c r="Y59" s="413"/>
      <c r="Z59" s="413"/>
      <c r="AA59" s="413"/>
      <c r="AB59" s="415"/>
      <c r="AC59" s="412"/>
      <c r="AD59" s="413"/>
      <c r="AE59" s="413"/>
      <c r="AF59" s="413"/>
      <c r="AG59" s="413"/>
      <c r="AH59" s="415">
        <v>0</v>
      </c>
      <c r="AI59" s="412"/>
      <c r="AJ59" s="413"/>
      <c r="AK59" s="413"/>
      <c r="AL59" s="413"/>
      <c r="AM59" s="413"/>
      <c r="AN59" s="415">
        <v>0</v>
      </c>
      <c r="AO59" s="412"/>
      <c r="AP59" s="413"/>
      <c r="AQ59" s="413"/>
      <c r="AR59" s="413"/>
      <c r="AS59" s="413"/>
      <c r="AT59" s="423"/>
      <c r="AU59" s="654"/>
      <c r="AV59" s="652" t="s">
        <v>128</v>
      </c>
    </row>
    <row r="60" spans="1:48" s="199" customFormat="1" ht="12.75" customHeight="1" x14ac:dyDescent="0.2">
      <c r="A60" s="1015"/>
      <c r="B60" s="1015"/>
      <c r="C60" s="1015"/>
      <c r="D60" s="741"/>
      <c r="E60" s="741"/>
      <c r="F60" s="742"/>
      <c r="G60" s="916"/>
      <c r="H60" s="743"/>
      <c r="I60" s="743"/>
      <c r="J60" s="743"/>
      <c r="K60" s="743"/>
      <c r="L60" s="743"/>
      <c r="M60" s="744"/>
      <c r="N60" s="745"/>
      <c r="O60" s="745"/>
      <c r="P60" s="746"/>
      <c r="Q60" s="746"/>
      <c r="R60" s="746"/>
      <c r="S60" s="746"/>
      <c r="T60" s="746"/>
      <c r="U60" s="746"/>
      <c r="V60" s="746"/>
      <c r="W60" s="757">
        <f>+SUM(W50:W59)</f>
        <v>0</v>
      </c>
      <c r="X60" s="757">
        <f t="shared" ref="X60:AB60" si="7">+SUM(X50:X59)</f>
        <v>8741000000</v>
      </c>
      <c r="Y60" s="757">
        <f t="shared" si="7"/>
        <v>0</v>
      </c>
      <c r="Z60" s="757">
        <f t="shared" si="7"/>
        <v>0</v>
      </c>
      <c r="AA60" s="757">
        <f t="shared" si="7"/>
        <v>0</v>
      </c>
      <c r="AB60" s="757">
        <f t="shared" si="7"/>
        <v>0</v>
      </c>
      <c r="AC60" s="757">
        <f>+SUM(AC50:AC59)</f>
        <v>0</v>
      </c>
      <c r="AD60" s="757">
        <f t="shared" ref="AD60" si="8">+SUM(AD50:AD59)</f>
        <v>28739000000</v>
      </c>
      <c r="AE60" s="757">
        <f t="shared" ref="AE60" si="9">+SUM(AE50:AE59)</f>
        <v>0</v>
      </c>
      <c r="AF60" s="757">
        <f t="shared" ref="AF60" si="10">+SUM(AF50:AF59)</f>
        <v>0</v>
      </c>
      <c r="AG60" s="757">
        <f t="shared" ref="AG60" si="11">+SUM(AG50:AG59)</f>
        <v>0</v>
      </c>
      <c r="AH60" s="757">
        <f t="shared" ref="AH60" si="12">+SUM(AH50:AH59)</f>
        <v>28739000000</v>
      </c>
      <c r="AI60" s="757">
        <f>+SUM(AI50:AI59)</f>
        <v>0</v>
      </c>
      <c r="AJ60" s="757">
        <f t="shared" ref="AJ60" si="13">+SUM(AJ50:AJ59)</f>
        <v>78287000000</v>
      </c>
      <c r="AK60" s="757">
        <f t="shared" ref="AK60" si="14">+SUM(AK50:AK59)</f>
        <v>0</v>
      </c>
      <c r="AL60" s="757">
        <f t="shared" ref="AL60" si="15">+SUM(AL50:AL59)</f>
        <v>0</v>
      </c>
      <c r="AM60" s="757">
        <f t="shared" ref="AM60" si="16">+SUM(AM50:AM59)</f>
        <v>0</v>
      </c>
      <c r="AN60" s="757">
        <f t="shared" ref="AN60" si="17">+SUM(AN50:AN59)</f>
        <v>78287000000</v>
      </c>
      <c r="AO60" s="757">
        <f>+SUM(AO50:AO59)</f>
        <v>0</v>
      </c>
      <c r="AP60" s="757">
        <f t="shared" ref="AP60" si="18">+SUM(AP50:AP59)</f>
        <v>17833000000</v>
      </c>
      <c r="AQ60" s="757">
        <f t="shared" ref="AQ60" si="19">+SUM(AQ50:AQ59)</f>
        <v>0</v>
      </c>
      <c r="AR60" s="757">
        <f t="shared" ref="AR60" si="20">+SUM(AR50:AR59)</f>
        <v>0</v>
      </c>
      <c r="AS60" s="757">
        <f t="shared" ref="AS60" si="21">+SUM(AS50:AS59)</f>
        <v>0</v>
      </c>
      <c r="AT60" s="757">
        <f t="shared" ref="AT60:AU60" si="22">+SUM(AT50:AT59)</f>
        <v>0</v>
      </c>
      <c r="AU60" s="757">
        <f t="shared" si="22"/>
        <v>133600000000</v>
      </c>
      <c r="AV60" s="747"/>
    </row>
    <row r="61" spans="1:48" s="131" customFormat="1" ht="82.5" customHeight="1" x14ac:dyDescent="0.2">
      <c r="A61" s="1015"/>
      <c r="B61" s="1015" t="s">
        <v>24</v>
      </c>
      <c r="C61" s="1015" t="s">
        <v>51</v>
      </c>
      <c r="D61" s="1206" t="s">
        <v>169</v>
      </c>
      <c r="E61" s="1015" t="s">
        <v>170</v>
      </c>
      <c r="F61" s="251" t="s">
        <v>1411</v>
      </c>
      <c r="G61" s="870" t="s">
        <v>1213</v>
      </c>
      <c r="H61" s="200">
        <v>12.3</v>
      </c>
      <c r="I61" s="200">
        <v>10.3</v>
      </c>
      <c r="J61" s="200">
        <v>12.1</v>
      </c>
      <c r="K61" s="200">
        <v>11.5</v>
      </c>
      <c r="L61" s="200">
        <v>10.9</v>
      </c>
      <c r="M61" s="304">
        <v>10.3</v>
      </c>
      <c r="N61" s="963" t="s">
        <v>1214</v>
      </c>
      <c r="O61" s="1096" t="s">
        <v>1215</v>
      </c>
      <c r="P61" s="1096" t="s">
        <v>13</v>
      </c>
      <c r="Q61" s="1096">
        <v>0</v>
      </c>
      <c r="R61" s="1096">
        <v>208</v>
      </c>
      <c r="S61" s="1096">
        <v>26</v>
      </c>
      <c r="T61" s="1096">
        <v>60</v>
      </c>
      <c r="U61" s="1096">
        <v>61</v>
      </c>
      <c r="V61" s="1178">
        <v>61</v>
      </c>
      <c r="W61" s="1126">
        <v>332892463.7100001</v>
      </c>
      <c r="X61" s="1114"/>
      <c r="Y61" s="1114">
        <v>28151607.940000001</v>
      </c>
      <c r="Z61" s="1114"/>
      <c r="AA61" s="1114"/>
      <c r="AB61" s="1114">
        <f>W61+X61+Y61+Z61+AA61</f>
        <v>361044071.6500001</v>
      </c>
      <c r="AC61" s="1114">
        <v>312689803.18000001</v>
      </c>
      <c r="AD61" s="1114"/>
      <c r="AE61" s="1114">
        <v>60545358.100000001</v>
      </c>
      <c r="AF61" s="1114"/>
      <c r="AG61" s="1114"/>
      <c r="AH61" s="1114">
        <f>AC61+AD61+AE61+AF61+AG61</f>
        <v>373235161.28000003</v>
      </c>
      <c r="AI61" s="1114">
        <v>319895151.23000002</v>
      </c>
      <c r="AJ61" s="1114"/>
      <c r="AK61" s="1114">
        <v>63545358.100000001</v>
      </c>
      <c r="AL61" s="1114"/>
      <c r="AM61" s="1114"/>
      <c r="AN61" s="1114">
        <f>AI61+AJ61+AK61+AL61+AM61</f>
        <v>383440509.33000004</v>
      </c>
      <c r="AO61" s="1114">
        <v>339734010.37</v>
      </c>
      <c r="AP61" s="1114"/>
      <c r="AQ61" s="1114">
        <v>56158501.190000005</v>
      </c>
      <c r="AR61" s="1114"/>
      <c r="AS61" s="1114"/>
      <c r="AT61" s="1220">
        <f>AO61+AP61+AQ61+AR61+AS61</f>
        <v>395892511.56</v>
      </c>
      <c r="AU61" s="1222">
        <f>AT61+AN61+AH61+AB61</f>
        <v>1513612253.8200002</v>
      </c>
      <c r="AV61" s="952" t="s">
        <v>2294</v>
      </c>
    </row>
    <row r="62" spans="1:48" s="131" customFormat="1" ht="82.5" customHeight="1" x14ac:dyDescent="0.2">
      <c r="A62" s="1015"/>
      <c r="B62" s="1015"/>
      <c r="C62" s="1015"/>
      <c r="D62" s="1206"/>
      <c r="E62" s="1015"/>
      <c r="F62" s="251" t="s">
        <v>2175</v>
      </c>
      <c r="G62" s="870" t="s">
        <v>2174</v>
      </c>
      <c r="H62" s="200">
        <v>5.4</v>
      </c>
      <c r="I62" s="200">
        <v>3.6</v>
      </c>
      <c r="J62" s="200">
        <v>5.4</v>
      </c>
      <c r="K62" s="200">
        <f>5.4-0.6</f>
        <v>4.8000000000000007</v>
      </c>
      <c r="L62" s="200">
        <v>4.2</v>
      </c>
      <c r="M62" s="304">
        <v>3.6</v>
      </c>
      <c r="N62" s="965"/>
      <c r="O62" s="1098"/>
      <c r="P62" s="1098"/>
      <c r="Q62" s="1098"/>
      <c r="R62" s="1098"/>
      <c r="S62" s="1098"/>
      <c r="T62" s="1098"/>
      <c r="U62" s="1098"/>
      <c r="V62" s="1179"/>
      <c r="W62" s="1128"/>
      <c r="X62" s="1116"/>
      <c r="Y62" s="1116"/>
      <c r="Z62" s="1116"/>
      <c r="AA62" s="1116"/>
      <c r="AB62" s="1116"/>
      <c r="AC62" s="1116"/>
      <c r="AD62" s="1116"/>
      <c r="AE62" s="1116"/>
      <c r="AF62" s="1116"/>
      <c r="AG62" s="1116"/>
      <c r="AH62" s="1116"/>
      <c r="AI62" s="1116"/>
      <c r="AJ62" s="1116"/>
      <c r="AK62" s="1116"/>
      <c r="AL62" s="1116"/>
      <c r="AM62" s="1116"/>
      <c r="AN62" s="1116"/>
      <c r="AO62" s="1116"/>
      <c r="AP62" s="1116"/>
      <c r="AQ62" s="1116"/>
      <c r="AR62" s="1116"/>
      <c r="AS62" s="1116"/>
      <c r="AT62" s="1221"/>
      <c r="AU62" s="1223"/>
      <c r="AV62" s="1113"/>
    </row>
    <row r="63" spans="1:48" s="131" customFormat="1" ht="103.5" customHeight="1" x14ac:dyDescent="0.2">
      <c r="A63" s="1015"/>
      <c r="B63" s="1015"/>
      <c r="C63" s="1015"/>
      <c r="D63" s="1206"/>
      <c r="E63" s="1015"/>
      <c r="F63" s="251" t="s">
        <v>1412</v>
      </c>
      <c r="G63" s="870" t="s">
        <v>1216</v>
      </c>
      <c r="H63" s="201">
        <v>44.25</v>
      </c>
      <c r="I63" s="201">
        <v>40.25</v>
      </c>
      <c r="J63" s="201">
        <v>43.85</v>
      </c>
      <c r="K63" s="201">
        <v>42.65</v>
      </c>
      <c r="L63" s="201">
        <v>41.45</v>
      </c>
      <c r="M63" s="305">
        <v>40.25</v>
      </c>
      <c r="N63" s="276" t="s">
        <v>1217</v>
      </c>
      <c r="O63" s="145" t="s">
        <v>1218</v>
      </c>
      <c r="P63" s="146" t="s">
        <v>1219</v>
      </c>
      <c r="Q63" s="146"/>
      <c r="R63" s="146">
        <v>24</v>
      </c>
      <c r="S63" s="201">
        <v>24</v>
      </c>
      <c r="T63" s="201">
        <v>24</v>
      </c>
      <c r="U63" s="201">
        <v>24</v>
      </c>
      <c r="V63" s="758">
        <v>24</v>
      </c>
      <c r="W63" s="766">
        <v>631995219.21000004</v>
      </c>
      <c r="X63" s="417"/>
      <c r="Y63" s="417">
        <v>117400776.54000001</v>
      </c>
      <c r="Z63" s="417"/>
      <c r="AA63" s="417"/>
      <c r="AB63" s="417">
        <f t="shared" ref="AB63:AB96" si="23">W63+X63+Y63+Z63+AA63</f>
        <v>749395995.75</v>
      </c>
      <c r="AC63" s="417">
        <v>682141823.64999998</v>
      </c>
      <c r="AD63" s="418"/>
      <c r="AE63" s="417">
        <v>69835544.150000006</v>
      </c>
      <c r="AF63" s="418"/>
      <c r="AG63" s="418"/>
      <c r="AH63" s="417">
        <f t="shared" ref="AH63:AH96" si="24">AC63+AD63+AE63+AF63+AG63</f>
        <v>751977367.79999995</v>
      </c>
      <c r="AI63" s="417">
        <v>689347171.70000005</v>
      </c>
      <c r="AJ63" s="417"/>
      <c r="AK63" s="417">
        <v>72835544.150000006</v>
      </c>
      <c r="AL63" s="417"/>
      <c r="AM63" s="417"/>
      <c r="AN63" s="417">
        <f t="shared" ref="AN63:AN96" si="25">AI63+AJ63+AK63+AL63+AM63</f>
        <v>762182715.85000002</v>
      </c>
      <c r="AO63" s="418">
        <v>709186030.84000003</v>
      </c>
      <c r="AP63" s="418"/>
      <c r="AQ63" s="418">
        <v>65158499.190000005</v>
      </c>
      <c r="AR63" s="418"/>
      <c r="AS63" s="418"/>
      <c r="AT63" s="650">
        <f t="shared" ref="AT63:AT96" si="26">AO63+AP63+AQ63+AR63+AS63</f>
        <v>774344530.03000009</v>
      </c>
      <c r="AU63" s="655">
        <f t="shared" ref="AU63:AU96" si="27">AT63+AN63+AH63+AB63</f>
        <v>3037900609.4300003</v>
      </c>
      <c r="AV63" s="656" t="s">
        <v>2295</v>
      </c>
    </row>
    <row r="64" spans="1:48" s="131" customFormat="1" ht="73.5" customHeight="1" x14ac:dyDescent="0.2">
      <c r="A64" s="1015"/>
      <c r="B64" s="1015"/>
      <c r="C64" s="1015"/>
      <c r="D64" s="1206"/>
      <c r="E64" s="1015"/>
      <c r="F64" s="251" t="s">
        <v>1413</v>
      </c>
      <c r="G64" s="870" t="s">
        <v>1220</v>
      </c>
      <c r="H64" s="201">
        <v>0</v>
      </c>
      <c r="I64" s="201">
        <v>50</v>
      </c>
      <c r="J64" s="201">
        <v>5</v>
      </c>
      <c r="K64" s="201">
        <v>15</v>
      </c>
      <c r="L64" s="201">
        <v>35</v>
      </c>
      <c r="M64" s="305">
        <v>50</v>
      </c>
      <c r="N64" s="276" t="s">
        <v>1221</v>
      </c>
      <c r="O64" s="145" t="s">
        <v>1218</v>
      </c>
      <c r="P64" s="146" t="s">
        <v>1219</v>
      </c>
      <c r="Q64" s="146"/>
      <c r="R64" s="146">
        <v>24</v>
      </c>
      <c r="S64" s="146">
        <v>24</v>
      </c>
      <c r="T64" s="146">
        <v>24</v>
      </c>
      <c r="U64" s="146">
        <v>24</v>
      </c>
      <c r="V64" s="759">
        <v>24</v>
      </c>
      <c r="W64" s="766">
        <v>98724285.710000098</v>
      </c>
      <c r="X64" s="417"/>
      <c r="Y64" s="417">
        <v>28151607.940000001</v>
      </c>
      <c r="Z64" s="417"/>
      <c r="AA64" s="417"/>
      <c r="AB64" s="417">
        <f t="shared" si="23"/>
        <v>126875893.6500001</v>
      </c>
      <c r="AC64" s="417">
        <v>76024171.230000004</v>
      </c>
      <c r="AD64" s="418"/>
      <c r="AE64" s="417">
        <v>46264118.149999999</v>
      </c>
      <c r="AF64" s="418"/>
      <c r="AG64" s="418"/>
      <c r="AH64" s="417">
        <f t="shared" si="24"/>
        <v>122288289.38</v>
      </c>
      <c r="AI64" s="417">
        <v>83229519.280000001</v>
      </c>
      <c r="AJ64" s="417"/>
      <c r="AK64" s="417">
        <v>47000000</v>
      </c>
      <c r="AL64" s="417"/>
      <c r="AM64" s="417"/>
      <c r="AN64" s="417">
        <f t="shared" si="25"/>
        <v>130229519.28</v>
      </c>
      <c r="AO64" s="418">
        <v>98068378.420000002</v>
      </c>
      <c r="AP64" s="418"/>
      <c r="AQ64" s="418">
        <v>43587073.190000005</v>
      </c>
      <c r="AR64" s="418"/>
      <c r="AS64" s="418"/>
      <c r="AT64" s="650">
        <f t="shared" si="26"/>
        <v>141655451.61000001</v>
      </c>
      <c r="AU64" s="655">
        <f t="shared" si="27"/>
        <v>521049153.92000008</v>
      </c>
      <c r="AV64" s="656" t="s">
        <v>2295</v>
      </c>
    </row>
    <row r="65" spans="1:48" s="131" customFormat="1" ht="93.75" customHeight="1" x14ac:dyDescent="0.2">
      <c r="A65" s="1015"/>
      <c r="B65" s="1015"/>
      <c r="C65" s="1015"/>
      <c r="D65" s="1206"/>
      <c r="E65" s="1015"/>
      <c r="F65" s="251" t="s">
        <v>1414</v>
      </c>
      <c r="G65" s="870" t="s">
        <v>1415</v>
      </c>
      <c r="H65" s="201">
        <v>1.17</v>
      </c>
      <c r="I65" s="201">
        <v>1</v>
      </c>
      <c r="J65" s="201">
        <v>1.1299999999999999</v>
      </c>
      <c r="K65" s="201">
        <v>1.0900000000000001</v>
      </c>
      <c r="L65" s="201">
        <v>1.05</v>
      </c>
      <c r="M65" s="305">
        <v>1</v>
      </c>
      <c r="N65" s="276" t="s">
        <v>1222</v>
      </c>
      <c r="O65" s="145" t="s">
        <v>1223</v>
      </c>
      <c r="P65" s="146" t="s">
        <v>1219</v>
      </c>
      <c r="Q65" s="146"/>
      <c r="R65" s="146">
        <v>18</v>
      </c>
      <c r="S65" s="201">
        <v>18</v>
      </c>
      <c r="T65" s="201">
        <v>18</v>
      </c>
      <c r="U65" s="201">
        <v>18</v>
      </c>
      <c r="V65" s="758">
        <v>18</v>
      </c>
      <c r="W65" s="766">
        <v>242075917.01000011</v>
      </c>
      <c r="X65" s="417"/>
      <c r="Y65" s="417">
        <v>2330357.14</v>
      </c>
      <c r="Z65" s="417"/>
      <c r="AA65" s="417"/>
      <c r="AB65" s="417">
        <f t="shared" si="23"/>
        <v>244406274.1500001</v>
      </c>
      <c r="AC65" s="417">
        <v>275357986.02999997</v>
      </c>
      <c r="AD65" s="418"/>
      <c r="AE65" s="417">
        <v>3074097.1500000004</v>
      </c>
      <c r="AF65" s="418"/>
      <c r="AG65" s="418"/>
      <c r="AH65" s="417">
        <f t="shared" si="24"/>
        <v>278432083.17999995</v>
      </c>
      <c r="AI65" s="417">
        <v>282563334.07999998</v>
      </c>
      <c r="AJ65" s="417"/>
      <c r="AK65" s="417">
        <v>4690793.58</v>
      </c>
      <c r="AL65" s="417"/>
      <c r="AM65" s="417"/>
      <c r="AN65" s="417">
        <f t="shared" si="25"/>
        <v>287254127.65999997</v>
      </c>
      <c r="AO65" s="418">
        <v>302402193.22000003</v>
      </c>
      <c r="AP65" s="418"/>
      <c r="AQ65" s="418">
        <v>6118304.3399999999</v>
      </c>
      <c r="AR65" s="418"/>
      <c r="AS65" s="418"/>
      <c r="AT65" s="650">
        <f t="shared" si="26"/>
        <v>308520497.56</v>
      </c>
      <c r="AU65" s="655">
        <f t="shared" si="27"/>
        <v>1118612982.5500002</v>
      </c>
      <c r="AV65" s="656" t="s">
        <v>2295</v>
      </c>
    </row>
    <row r="66" spans="1:48" s="131" customFormat="1" ht="62.25" customHeight="1" x14ac:dyDescent="0.2">
      <c r="A66" s="1015"/>
      <c r="B66" s="1015"/>
      <c r="C66" s="1015"/>
      <c r="D66" s="1206"/>
      <c r="E66" s="1015"/>
      <c r="F66" s="251" t="s">
        <v>1224</v>
      </c>
      <c r="G66" s="870" t="s">
        <v>1225</v>
      </c>
      <c r="H66" s="201">
        <v>35</v>
      </c>
      <c r="I66" s="201">
        <v>85</v>
      </c>
      <c r="J66" s="201">
        <v>47.5</v>
      </c>
      <c r="K66" s="201">
        <v>60</v>
      </c>
      <c r="L66" s="201">
        <v>72.5</v>
      </c>
      <c r="M66" s="305">
        <v>85</v>
      </c>
      <c r="N66" s="276" t="s">
        <v>171</v>
      </c>
      <c r="O66" s="145" t="s">
        <v>1223</v>
      </c>
      <c r="P66" s="146" t="s">
        <v>1219</v>
      </c>
      <c r="Q66" s="146"/>
      <c r="R66" s="146">
        <v>18</v>
      </c>
      <c r="S66" s="201">
        <v>18</v>
      </c>
      <c r="T66" s="201">
        <v>18</v>
      </c>
      <c r="U66" s="201">
        <v>18</v>
      </c>
      <c r="V66" s="758">
        <v>18</v>
      </c>
      <c r="W66" s="766">
        <v>242075917.26000011</v>
      </c>
      <c r="X66" s="417"/>
      <c r="Y66" s="417">
        <v>2330357.14</v>
      </c>
      <c r="Z66" s="417"/>
      <c r="AA66" s="417"/>
      <c r="AB66" s="417">
        <f t="shared" si="23"/>
        <v>244406274.4000001</v>
      </c>
      <c r="AC66" s="417">
        <v>234582552.94</v>
      </c>
      <c r="AD66" s="418"/>
      <c r="AE66" s="417">
        <v>2574097.1500000004</v>
      </c>
      <c r="AF66" s="418"/>
      <c r="AG66" s="418"/>
      <c r="AH66" s="417">
        <f t="shared" si="24"/>
        <v>237156650.09</v>
      </c>
      <c r="AI66" s="417">
        <v>241787900.99000001</v>
      </c>
      <c r="AJ66" s="417"/>
      <c r="AK66" s="417">
        <v>2690793.58</v>
      </c>
      <c r="AL66" s="417"/>
      <c r="AM66" s="417"/>
      <c r="AN66" s="417">
        <f t="shared" si="25"/>
        <v>244478694.57000002</v>
      </c>
      <c r="AO66" s="418">
        <v>261626760.13</v>
      </c>
      <c r="AP66" s="418"/>
      <c r="AQ66" s="418">
        <v>2118304.34</v>
      </c>
      <c r="AR66" s="418"/>
      <c r="AS66" s="418"/>
      <c r="AT66" s="650">
        <f t="shared" si="26"/>
        <v>263745064.47</v>
      </c>
      <c r="AU66" s="655">
        <f t="shared" si="27"/>
        <v>989786683.53000009</v>
      </c>
      <c r="AV66" s="656" t="s">
        <v>2295</v>
      </c>
    </row>
    <row r="67" spans="1:48" s="131" customFormat="1" ht="62.25" customHeight="1" x14ac:dyDescent="0.2">
      <c r="A67" s="1015"/>
      <c r="B67" s="1015"/>
      <c r="C67" s="1015"/>
      <c r="D67" s="1206"/>
      <c r="E67" s="1015"/>
      <c r="F67" s="251" t="s">
        <v>2067</v>
      </c>
      <c r="G67" s="870" t="s">
        <v>1226</v>
      </c>
      <c r="H67" s="201">
        <v>0</v>
      </c>
      <c r="I67" s="201">
        <v>50</v>
      </c>
      <c r="J67" s="201">
        <v>12.5</v>
      </c>
      <c r="K67" s="201">
        <v>25</v>
      </c>
      <c r="L67" s="201">
        <v>37.5</v>
      </c>
      <c r="M67" s="305">
        <v>50</v>
      </c>
      <c r="N67" s="276" t="s">
        <v>172</v>
      </c>
      <c r="O67" s="145" t="s">
        <v>1223</v>
      </c>
      <c r="P67" s="146" t="s">
        <v>1219</v>
      </c>
      <c r="Q67" s="146"/>
      <c r="R67" s="146">
        <v>18</v>
      </c>
      <c r="S67" s="201">
        <v>18</v>
      </c>
      <c r="T67" s="201">
        <v>18</v>
      </c>
      <c r="U67" s="201">
        <v>18</v>
      </c>
      <c r="V67" s="758">
        <v>18</v>
      </c>
      <c r="W67" s="766">
        <v>242075917.26000011</v>
      </c>
      <c r="X67" s="417"/>
      <c r="Y67" s="417">
        <v>2330357.14</v>
      </c>
      <c r="Z67" s="417"/>
      <c r="AA67" s="417"/>
      <c r="AB67" s="417">
        <f t="shared" si="23"/>
        <v>244406274.4000001</v>
      </c>
      <c r="AC67" s="417">
        <v>234582552.93000001</v>
      </c>
      <c r="AD67" s="418"/>
      <c r="AE67" s="417">
        <v>2574097.1500000004</v>
      </c>
      <c r="AF67" s="418"/>
      <c r="AG67" s="418"/>
      <c r="AH67" s="417">
        <f t="shared" si="24"/>
        <v>237156650.08000001</v>
      </c>
      <c r="AI67" s="417">
        <v>241787900.36000001</v>
      </c>
      <c r="AJ67" s="417"/>
      <c r="AK67" s="417">
        <v>2690793.58</v>
      </c>
      <c r="AL67" s="417"/>
      <c r="AM67" s="417"/>
      <c r="AN67" s="417">
        <f t="shared" si="25"/>
        <v>244478693.94000003</v>
      </c>
      <c r="AO67" s="418">
        <v>253626760.12</v>
      </c>
      <c r="AP67" s="418"/>
      <c r="AQ67" s="418">
        <v>3118304.34</v>
      </c>
      <c r="AR67" s="418"/>
      <c r="AS67" s="418"/>
      <c r="AT67" s="650">
        <f t="shared" si="26"/>
        <v>256745064.46000001</v>
      </c>
      <c r="AU67" s="655">
        <f t="shared" si="27"/>
        <v>982786682.88000011</v>
      </c>
      <c r="AV67" s="656" t="s">
        <v>2295</v>
      </c>
    </row>
    <row r="68" spans="1:48" s="131" customFormat="1" ht="90.75" customHeight="1" x14ac:dyDescent="0.2">
      <c r="A68" s="1015"/>
      <c r="B68" s="1015"/>
      <c r="C68" s="1015"/>
      <c r="D68" s="1206"/>
      <c r="E68" s="1015"/>
      <c r="F68" s="251" t="s">
        <v>1227</v>
      </c>
      <c r="G68" s="870" t="s">
        <v>1228</v>
      </c>
      <c r="H68" s="201">
        <v>12</v>
      </c>
      <c r="I68" s="201">
        <v>62</v>
      </c>
      <c r="J68" s="201">
        <v>24.5</v>
      </c>
      <c r="K68" s="201">
        <v>37</v>
      </c>
      <c r="L68" s="201">
        <v>49.5</v>
      </c>
      <c r="M68" s="305">
        <v>62</v>
      </c>
      <c r="N68" s="276" t="s">
        <v>1229</v>
      </c>
      <c r="O68" s="145" t="s">
        <v>1223</v>
      </c>
      <c r="P68" s="146" t="s">
        <v>1219</v>
      </c>
      <c r="Q68" s="146"/>
      <c r="R68" s="146">
        <v>18</v>
      </c>
      <c r="S68" s="201">
        <v>18</v>
      </c>
      <c r="T68" s="201">
        <v>18</v>
      </c>
      <c r="U68" s="201">
        <v>18</v>
      </c>
      <c r="V68" s="758">
        <v>18</v>
      </c>
      <c r="W68" s="766">
        <v>242075917.26000011</v>
      </c>
      <c r="X68" s="417"/>
      <c r="Y68" s="417">
        <v>2330357.14</v>
      </c>
      <c r="Z68" s="417"/>
      <c r="AA68" s="417"/>
      <c r="AB68" s="417">
        <f t="shared" si="23"/>
        <v>244406274.4000001</v>
      </c>
      <c r="AC68" s="417">
        <v>234582552.93000001</v>
      </c>
      <c r="AD68" s="418"/>
      <c r="AE68" s="417">
        <v>3074097.1500000004</v>
      </c>
      <c r="AF68" s="418"/>
      <c r="AG68" s="418"/>
      <c r="AH68" s="417">
        <f t="shared" si="24"/>
        <v>237656650.08000001</v>
      </c>
      <c r="AI68" s="417">
        <v>241787900.97999999</v>
      </c>
      <c r="AJ68" s="417"/>
      <c r="AK68" s="417">
        <v>1690793.58</v>
      </c>
      <c r="AL68" s="417"/>
      <c r="AM68" s="417"/>
      <c r="AN68" s="417">
        <f t="shared" si="25"/>
        <v>243478694.56</v>
      </c>
      <c r="AO68" s="418">
        <v>253626760.12</v>
      </c>
      <c r="AP68" s="418"/>
      <c r="AQ68" s="418">
        <v>2118304.34</v>
      </c>
      <c r="AR68" s="418"/>
      <c r="AS68" s="418"/>
      <c r="AT68" s="650">
        <f t="shared" si="26"/>
        <v>255745064.46000001</v>
      </c>
      <c r="AU68" s="655">
        <f t="shared" si="27"/>
        <v>981286683.50000012</v>
      </c>
      <c r="AV68" s="656" t="s">
        <v>2295</v>
      </c>
    </row>
    <row r="69" spans="1:48" s="131" customFormat="1" ht="77.25" customHeight="1" x14ac:dyDescent="0.2">
      <c r="A69" s="1015"/>
      <c r="B69" s="1015"/>
      <c r="C69" s="1015"/>
      <c r="D69" s="1206"/>
      <c r="E69" s="1015"/>
      <c r="F69" s="251" t="s">
        <v>1230</v>
      </c>
      <c r="G69" s="870" t="s">
        <v>1231</v>
      </c>
      <c r="H69" s="201">
        <v>0</v>
      </c>
      <c r="I69" s="201">
        <v>20</v>
      </c>
      <c r="J69" s="201">
        <v>4</v>
      </c>
      <c r="K69" s="201">
        <v>8</v>
      </c>
      <c r="L69" s="201">
        <v>12</v>
      </c>
      <c r="M69" s="305">
        <v>20</v>
      </c>
      <c r="N69" s="276" t="s">
        <v>1232</v>
      </c>
      <c r="O69" s="145" t="s">
        <v>1223</v>
      </c>
      <c r="P69" s="146" t="s">
        <v>1219</v>
      </c>
      <c r="Q69" s="146"/>
      <c r="R69" s="146">
        <v>16</v>
      </c>
      <c r="S69" s="201">
        <v>16</v>
      </c>
      <c r="T69" s="201">
        <v>16</v>
      </c>
      <c r="U69" s="201">
        <v>16</v>
      </c>
      <c r="V69" s="758">
        <v>16</v>
      </c>
      <c r="W69" s="766">
        <v>189059336.01000011</v>
      </c>
      <c r="X69" s="417"/>
      <c r="Y69" s="417">
        <v>2330357.14</v>
      </c>
      <c r="Z69" s="417"/>
      <c r="AA69" s="417"/>
      <c r="AB69" s="417">
        <f t="shared" si="23"/>
        <v>191389693.1500001</v>
      </c>
      <c r="AC69" s="417">
        <v>270357986.02999997</v>
      </c>
      <c r="AD69" s="418"/>
      <c r="AE69" s="417">
        <v>2574097.1500000004</v>
      </c>
      <c r="AF69" s="418"/>
      <c r="AG69" s="418"/>
      <c r="AH69" s="417">
        <f t="shared" si="24"/>
        <v>272932083.17999995</v>
      </c>
      <c r="AI69" s="417">
        <v>277563334.07999998</v>
      </c>
      <c r="AJ69" s="417"/>
      <c r="AK69" s="417">
        <v>2690793.58</v>
      </c>
      <c r="AL69" s="417"/>
      <c r="AM69" s="417"/>
      <c r="AN69" s="417">
        <f t="shared" si="25"/>
        <v>280254127.65999997</v>
      </c>
      <c r="AO69" s="418">
        <v>289402193.22000003</v>
      </c>
      <c r="AP69" s="418"/>
      <c r="AQ69" s="418">
        <v>2118304.34</v>
      </c>
      <c r="AR69" s="418"/>
      <c r="AS69" s="418"/>
      <c r="AT69" s="650">
        <f t="shared" si="26"/>
        <v>291520497.56</v>
      </c>
      <c r="AU69" s="655">
        <f t="shared" si="27"/>
        <v>1036096401.5500001</v>
      </c>
      <c r="AV69" s="656" t="s">
        <v>2295</v>
      </c>
    </row>
    <row r="70" spans="1:48" s="131" customFormat="1" ht="71.25" customHeight="1" x14ac:dyDescent="0.2">
      <c r="A70" s="1015"/>
      <c r="B70" s="1015"/>
      <c r="C70" s="1015"/>
      <c r="D70" s="1206"/>
      <c r="E70" s="1015"/>
      <c r="F70" s="251" t="s">
        <v>1233</v>
      </c>
      <c r="G70" s="870" t="s">
        <v>1234</v>
      </c>
      <c r="H70" s="201">
        <v>142.58000000000001</v>
      </c>
      <c r="I70" s="201">
        <v>141.08000000000001</v>
      </c>
      <c r="J70" s="201">
        <v>142.19999999999999</v>
      </c>
      <c r="K70" s="201">
        <v>141.83000000000001</v>
      </c>
      <c r="L70" s="201">
        <v>141.44999999999999</v>
      </c>
      <c r="M70" s="305">
        <v>141.08000000000001</v>
      </c>
      <c r="N70" s="276" t="s">
        <v>1235</v>
      </c>
      <c r="O70" s="145" t="s">
        <v>1236</v>
      </c>
      <c r="P70" s="146" t="s">
        <v>1219</v>
      </c>
      <c r="Q70" s="146"/>
      <c r="R70" s="146">
        <v>5</v>
      </c>
      <c r="S70" s="201">
        <v>5</v>
      </c>
      <c r="T70" s="201">
        <v>5</v>
      </c>
      <c r="U70" s="201">
        <v>5</v>
      </c>
      <c r="V70" s="758">
        <v>5</v>
      </c>
      <c r="W70" s="766">
        <v>907575555.21000004</v>
      </c>
      <c r="X70" s="417"/>
      <c r="Y70" s="417">
        <v>11330357.140000001</v>
      </c>
      <c r="Z70" s="417"/>
      <c r="AA70" s="417"/>
      <c r="AB70" s="417">
        <f t="shared" si="23"/>
        <v>918905912.35000002</v>
      </c>
      <c r="AC70" s="417">
        <v>930999457.55999994</v>
      </c>
      <c r="AD70" s="418"/>
      <c r="AE70" s="417">
        <v>12074097.149999999</v>
      </c>
      <c r="AF70" s="418"/>
      <c r="AG70" s="418"/>
      <c r="AH70" s="417">
        <f t="shared" si="24"/>
        <v>943073554.70999992</v>
      </c>
      <c r="AI70" s="417">
        <v>938204805.61000001</v>
      </c>
      <c r="AJ70" s="417"/>
      <c r="AK70" s="417">
        <v>12690793.58</v>
      </c>
      <c r="AL70" s="417"/>
      <c r="AM70" s="417"/>
      <c r="AN70" s="417">
        <f t="shared" si="25"/>
        <v>950895599.19000006</v>
      </c>
      <c r="AO70" s="418">
        <v>966043664.75</v>
      </c>
      <c r="AP70" s="418"/>
      <c r="AQ70" s="418">
        <v>14118304.340000004</v>
      </c>
      <c r="AR70" s="418"/>
      <c r="AS70" s="418"/>
      <c r="AT70" s="650">
        <f t="shared" si="26"/>
        <v>980161969.09000003</v>
      </c>
      <c r="AU70" s="655">
        <f t="shared" si="27"/>
        <v>3793037035.3400002</v>
      </c>
      <c r="AV70" s="656" t="s">
        <v>2295</v>
      </c>
    </row>
    <row r="71" spans="1:48" s="131" customFormat="1" ht="81" customHeight="1" x14ac:dyDescent="0.2">
      <c r="A71" s="1015"/>
      <c r="B71" s="1015"/>
      <c r="C71" s="1015"/>
      <c r="D71" s="1206"/>
      <c r="E71" s="1015"/>
      <c r="F71" s="251" t="s">
        <v>2338</v>
      </c>
      <c r="G71" s="870" t="s">
        <v>1154</v>
      </c>
      <c r="H71" s="201">
        <v>13.5</v>
      </c>
      <c r="I71" s="201">
        <v>12</v>
      </c>
      <c r="J71" s="841">
        <v>13.5</v>
      </c>
      <c r="K71" s="841">
        <v>13.5</v>
      </c>
      <c r="L71" s="841">
        <v>12</v>
      </c>
      <c r="M71" s="842">
        <v>12</v>
      </c>
      <c r="N71" s="276" t="s">
        <v>1237</v>
      </c>
      <c r="O71" s="145" t="s">
        <v>1223</v>
      </c>
      <c r="P71" s="146" t="s">
        <v>1219</v>
      </c>
      <c r="Q71" s="146"/>
      <c r="R71" s="146">
        <v>18</v>
      </c>
      <c r="S71" s="201">
        <v>18</v>
      </c>
      <c r="T71" s="201">
        <v>18</v>
      </c>
      <c r="U71" s="201">
        <v>18</v>
      </c>
      <c r="V71" s="758">
        <v>18</v>
      </c>
      <c r="W71" s="766">
        <v>396258725.7100001</v>
      </c>
      <c r="X71" s="417"/>
      <c r="Y71" s="417">
        <v>14830357.140000001</v>
      </c>
      <c r="Z71" s="417"/>
      <c r="AA71" s="417"/>
      <c r="AB71" s="417">
        <f t="shared" si="23"/>
        <v>411089082.85000008</v>
      </c>
      <c r="AC71" s="417">
        <v>428256509.19999999</v>
      </c>
      <c r="AD71" s="418"/>
      <c r="AE71" s="417">
        <v>14574097.149999999</v>
      </c>
      <c r="AF71" s="418"/>
      <c r="AG71" s="418"/>
      <c r="AH71" s="417">
        <f t="shared" si="24"/>
        <v>442830606.34999996</v>
      </c>
      <c r="AI71" s="417">
        <v>445461857.25</v>
      </c>
      <c r="AJ71" s="417"/>
      <c r="AK71" s="417">
        <v>15000000</v>
      </c>
      <c r="AL71" s="417"/>
      <c r="AM71" s="417"/>
      <c r="AN71" s="417">
        <f t="shared" si="25"/>
        <v>460461857.25</v>
      </c>
      <c r="AO71" s="418">
        <v>449300716.38999999</v>
      </c>
      <c r="AP71" s="418"/>
      <c r="AQ71" s="418">
        <v>16618304.340000004</v>
      </c>
      <c r="AR71" s="418"/>
      <c r="AS71" s="418"/>
      <c r="AT71" s="650">
        <f t="shared" si="26"/>
        <v>465919020.73000002</v>
      </c>
      <c r="AU71" s="655">
        <f t="shared" si="27"/>
        <v>1780300567.1800001</v>
      </c>
      <c r="AV71" s="656" t="s">
        <v>2295</v>
      </c>
    </row>
    <row r="72" spans="1:48" s="131" customFormat="1" ht="69.75" customHeight="1" x14ac:dyDescent="0.2">
      <c r="A72" s="1015"/>
      <c r="B72" s="1015"/>
      <c r="C72" s="1015"/>
      <c r="D72" s="1206"/>
      <c r="E72" s="1015"/>
      <c r="F72" s="251" t="s">
        <v>1238</v>
      </c>
      <c r="G72" s="870" t="s">
        <v>1239</v>
      </c>
      <c r="H72" s="201">
        <v>7.63</v>
      </c>
      <c r="I72" s="201">
        <v>7.63</v>
      </c>
      <c r="J72" s="201">
        <v>7.63</v>
      </c>
      <c r="K72" s="201">
        <v>7.63</v>
      </c>
      <c r="L72" s="201">
        <v>7.63</v>
      </c>
      <c r="M72" s="305">
        <v>7.63</v>
      </c>
      <c r="N72" s="1209" t="s">
        <v>173</v>
      </c>
      <c r="O72" s="966" t="s">
        <v>1223</v>
      </c>
      <c r="P72" s="1035" t="s">
        <v>1219</v>
      </c>
      <c r="Q72" s="1035"/>
      <c r="R72" s="1035">
        <v>18</v>
      </c>
      <c r="S72" s="1035">
        <v>18</v>
      </c>
      <c r="T72" s="1035">
        <v>18</v>
      </c>
      <c r="U72" s="1035">
        <v>18</v>
      </c>
      <c r="V72" s="1035">
        <v>18</v>
      </c>
      <c r="W72" s="1237">
        <v>396258725.7100001</v>
      </c>
      <c r="X72" s="1239"/>
      <c r="Y72" s="1239">
        <v>14830357.140000001</v>
      </c>
      <c r="Z72" s="1239"/>
      <c r="AA72" s="1239"/>
      <c r="AB72" s="1239">
        <f t="shared" si="23"/>
        <v>411089082.85000008</v>
      </c>
      <c r="AC72" s="1126">
        <v>400271278.56</v>
      </c>
      <c r="AD72" s="1114"/>
      <c r="AE72" s="1114">
        <v>14574097.149999999</v>
      </c>
      <c r="AF72" s="1114"/>
      <c r="AG72" s="1114"/>
      <c r="AH72" s="1114">
        <f t="shared" si="24"/>
        <v>414845375.70999998</v>
      </c>
      <c r="AI72" s="1126">
        <v>417476626.61000001</v>
      </c>
      <c r="AJ72" s="1114"/>
      <c r="AK72" s="1114">
        <v>15000000</v>
      </c>
      <c r="AL72" s="1114"/>
      <c r="AM72" s="1114"/>
      <c r="AN72" s="1114">
        <f t="shared" si="25"/>
        <v>432476626.61000001</v>
      </c>
      <c r="AO72" s="1126">
        <v>431315485.75</v>
      </c>
      <c r="AP72" s="1114"/>
      <c r="AQ72" s="1114">
        <v>16618304</v>
      </c>
      <c r="AR72" s="1114"/>
      <c r="AS72" s="1114"/>
      <c r="AT72" s="1114">
        <f t="shared" si="26"/>
        <v>447933789.75</v>
      </c>
      <c r="AU72" s="1241">
        <f t="shared" si="27"/>
        <v>1706344874.9200001</v>
      </c>
      <c r="AV72" s="1111" t="s">
        <v>2295</v>
      </c>
    </row>
    <row r="73" spans="1:48" s="131" customFormat="1" ht="69.75" customHeight="1" x14ac:dyDescent="0.2">
      <c r="A73" s="1015"/>
      <c r="B73" s="1015"/>
      <c r="C73" s="1015"/>
      <c r="D73" s="1206"/>
      <c r="E73" s="1015"/>
      <c r="F73" s="857" t="s">
        <v>2367</v>
      </c>
      <c r="G73" s="870" t="s">
        <v>2366</v>
      </c>
      <c r="H73" s="859">
        <v>8.25</v>
      </c>
      <c r="I73" s="859">
        <v>8.15</v>
      </c>
      <c r="J73" s="859">
        <v>8.25</v>
      </c>
      <c r="K73" s="841">
        <v>8.1999999999999993</v>
      </c>
      <c r="L73" s="841">
        <v>8.15</v>
      </c>
      <c r="M73" s="842">
        <v>8.15</v>
      </c>
      <c r="N73" s="1211"/>
      <c r="O73" s="968"/>
      <c r="P73" s="1037"/>
      <c r="Q73" s="1037"/>
      <c r="R73" s="1037"/>
      <c r="S73" s="1037"/>
      <c r="T73" s="1037"/>
      <c r="U73" s="1037"/>
      <c r="V73" s="1037"/>
      <c r="W73" s="1238"/>
      <c r="X73" s="1240"/>
      <c r="Y73" s="1240"/>
      <c r="Z73" s="1240"/>
      <c r="AA73" s="1240"/>
      <c r="AB73" s="1240"/>
      <c r="AC73" s="1128"/>
      <c r="AD73" s="1116"/>
      <c r="AE73" s="1116"/>
      <c r="AF73" s="1116"/>
      <c r="AG73" s="1116"/>
      <c r="AH73" s="1116"/>
      <c r="AI73" s="1128"/>
      <c r="AJ73" s="1116"/>
      <c r="AK73" s="1116"/>
      <c r="AL73" s="1116"/>
      <c r="AM73" s="1116"/>
      <c r="AN73" s="1116"/>
      <c r="AO73" s="1128"/>
      <c r="AP73" s="1116"/>
      <c r="AQ73" s="1116"/>
      <c r="AR73" s="1116"/>
      <c r="AS73" s="1116"/>
      <c r="AT73" s="1116"/>
      <c r="AU73" s="1242"/>
      <c r="AV73" s="1113"/>
    </row>
    <row r="74" spans="1:48" s="131" customFormat="1" ht="90.75" customHeight="1" x14ac:dyDescent="0.2">
      <c r="A74" s="1015"/>
      <c r="B74" s="1015"/>
      <c r="C74" s="1015"/>
      <c r="D74" s="1206"/>
      <c r="E74" s="1015"/>
      <c r="F74" s="251" t="s">
        <v>1240</v>
      </c>
      <c r="G74" s="870" t="s">
        <v>2339</v>
      </c>
      <c r="H74" s="201">
        <v>97.1</v>
      </c>
      <c r="I74" s="201">
        <v>70</v>
      </c>
      <c r="J74" s="201">
        <v>97.1</v>
      </c>
      <c r="K74" s="201">
        <v>97.1</v>
      </c>
      <c r="L74" s="201">
        <v>70</v>
      </c>
      <c r="M74" s="305">
        <v>70</v>
      </c>
      <c r="N74" s="963" t="s">
        <v>174</v>
      </c>
      <c r="O74" s="966" t="s">
        <v>1223</v>
      </c>
      <c r="P74" s="1035" t="s">
        <v>1219</v>
      </c>
      <c r="Q74" s="1035"/>
      <c r="R74" s="1035">
        <v>18</v>
      </c>
      <c r="S74" s="1084">
        <v>18</v>
      </c>
      <c r="T74" s="1084">
        <v>18</v>
      </c>
      <c r="U74" s="1084">
        <v>18</v>
      </c>
      <c r="V74" s="1129">
        <v>18</v>
      </c>
      <c r="W74" s="1126">
        <v>167024570.2100001</v>
      </c>
      <c r="X74" s="1114"/>
      <c r="Y74" s="1114">
        <v>1330357.1400000001</v>
      </c>
      <c r="Z74" s="1114"/>
      <c r="AA74" s="1114"/>
      <c r="AB74" s="1114">
        <f t="shared" si="23"/>
        <v>168354927.35000008</v>
      </c>
      <c r="AC74" s="1114">
        <v>304123916.95999998</v>
      </c>
      <c r="AD74" s="1102"/>
      <c r="AE74" s="1114">
        <v>3324097.1500000004</v>
      </c>
      <c r="AF74" s="1102"/>
      <c r="AG74" s="1102"/>
      <c r="AH74" s="1114">
        <f t="shared" si="24"/>
        <v>307448014.10999995</v>
      </c>
      <c r="AI74" s="1114">
        <v>321329265.00999999</v>
      </c>
      <c r="AJ74" s="1114"/>
      <c r="AK74" s="1114">
        <v>4940793.58</v>
      </c>
      <c r="AL74" s="1114"/>
      <c r="AM74" s="1114"/>
      <c r="AN74" s="1114">
        <f t="shared" si="25"/>
        <v>326270058.58999997</v>
      </c>
      <c r="AO74" s="1102">
        <v>332168124.14999998</v>
      </c>
      <c r="AP74" s="1102"/>
      <c r="AQ74" s="1102">
        <v>4368304.34</v>
      </c>
      <c r="AR74" s="1102"/>
      <c r="AS74" s="1102"/>
      <c r="AT74" s="1105">
        <f t="shared" si="26"/>
        <v>336536428.48999995</v>
      </c>
      <c r="AU74" s="1108">
        <f t="shared" si="27"/>
        <v>1138609428.54</v>
      </c>
      <c r="AV74" s="656" t="s">
        <v>2295</v>
      </c>
    </row>
    <row r="75" spans="1:48" s="131" customFormat="1" ht="71.25" customHeight="1" x14ac:dyDescent="0.2">
      <c r="A75" s="1015"/>
      <c r="B75" s="1015"/>
      <c r="C75" s="1015"/>
      <c r="D75" s="1206"/>
      <c r="E75" s="1015"/>
      <c r="F75" s="161" t="s">
        <v>2167</v>
      </c>
      <c r="G75" s="870" t="s">
        <v>2059</v>
      </c>
      <c r="H75" s="201">
        <v>3.13</v>
      </c>
      <c r="I75" s="201">
        <v>3</v>
      </c>
      <c r="J75" s="202">
        <v>3.13</v>
      </c>
      <c r="K75" s="202">
        <v>3.12</v>
      </c>
      <c r="L75" s="202">
        <v>3.11</v>
      </c>
      <c r="M75" s="306">
        <v>3</v>
      </c>
      <c r="N75" s="964"/>
      <c r="O75" s="967"/>
      <c r="P75" s="1036"/>
      <c r="Q75" s="1036"/>
      <c r="R75" s="1036"/>
      <c r="S75" s="1142"/>
      <c r="T75" s="1142"/>
      <c r="U75" s="1142"/>
      <c r="V75" s="1143"/>
      <c r="W75" s="1127"/>
      <c r="X75" s="1115"/>
      <c r="Y75" s="1115"/>
      <c r="Z75" s="1115"/>
      <c r="AA75" s="1115"/>
      <c r="AB75" s="1115"/>
      <c r="AC75" s="1115"/>
      <c r="AD75" s="1103"/>
      <c r="AE75" s="1115"/>
      <c r="AF75" s="1103"/>
      <c r="AG75" s="1103"/>
      <c r="AH75" s="1115"/>
      <c r="AI75" s="1115"/>
      <c r="AJ75" s="1115"/>
      <c r="AK75" s="1115"/>
      <c r="AL75" s="1115"/>
      <c r="AM75" s="1115"/>
      <c r="AN75" s="1115"/>
      <c r="AO75" s="1103"/>
      <c r="AP75" s="1103"/>
      <c r="AQ75" s="1103"/>
      <c r="AR75" s="1103"/>
      <c r="AS75" s="1103"/>
      <c r="AT75" s="1106"/>
      <c r="AU75" s="1109"/>
      <c r="AV75" s="656" t="s">
        <v>2295</v>
      </c>
    </row>
    <row r="76" spans="1:48" s="131" customFormat="1" ht="55.5" customHeight="1" x14ac:dyDescent="0.2">
      <c r="A76" s="1015"/>
      <c r="B76" s="1015"/>
      <c r="C76" s="1015"/>
      <c r="D76" s="1206"/>
      <c r="E76" s="1015"/>
      <c r="F76" s="161" t="s">
        <v>2165</v>
      </c>
      <c r="G76" s="870" t="s">
        <v>2058</v>
      </c>
      <c r="H76" s="201">
        <v>86</v>
      </c>
      <c r="I76" s="201">
        <v>89.78</v>
      </c>
      <c r="J76" s="201">
        <v>86</v>
      </c>
      <c r="K76" s="201">
        <v>87</v>
      </c>
      <c r="L76" s="201">
        <v>88.5</v>
      </c>
      <c r="M76" s="305">
        <v>89.78</v>
      </c>
      <c r="N76" s="965"/>
      <c r="O76" s="968"/>
      <c r="P76" s="1037"/>
      <c r="Q76" s="1037"/>
      <c r="R76" s="1037"/>
      <c r="S76" s="1085"/>
      <c r="T76" s="1085"/>
      <c r="U76" s="1085"/>
      <c r="V76" s="1130"/>
      <c r="W76" s="1128"/>
      <c r="X76" s="1116"/>
      <c r="Y76" s="1116"/>
      <c r="Z76" s="1116"/>
      <c r="AA76" s="1116"/>
      <c r="AB76" s="1116"/>
      <c r="AC76" s="1116"/>
      <c r="AD76" s="1104"/>
      <c r="AE76" s="1116"/>
      <c r="AF76" s="1104"/>
      <c r="AG76" s="1104"/>
      <c r="AH76" s="1116"/>
      <c r="AI76" s="1116"/>
      <c r="AJ76" s="1116"/>
      <c r="AK76" s="1116"/>
      <c r="AL76" s="1116"/>
      <c r="AM76" s="1116"/>
      <c r="AN76" s="1116"/>
      <c r="AO76" s="1104"/>
      <c r="AP76" s="1104"/>
      <c r="AQ76" s="1104"/>
      <c r="AR76" s="1104"/>
      <c r="AS76" s="1104"/>
      <c r="AT76" s="1107"/>
      <c r="AU76" s="1110"/>
      <c r="AV76" s="656" t="s">
        <v>2295</v>
      </c>
    </row>
    <row r="77" spans="1:48" s="131" customFormat="1" ht="84.75" customHeight="1" x14ac:dyDescent="0.2">
      <c r="A77" s="1015"/>
      <c r="B77" s="1015"/>
      <c r="C77" s="1015"/>
      <c r="D77" s="1206"/>
      <c r="E77" s="1015"/>
      <c r="F77" s="251" t="s">
        <v>2166</v>
      </c>
      <c r="G77" s="870" t="s">
        <v>1241</v>
      </c>
      <c r="H77" s="201">
        <v>99.31</v>
      </c>
      <c r="I77" s="201">
        <v>95.31</v>
      </c>
      <c r="J77" s="201">
        <v>99.31</v>
      </c>
      <c r="K77" s="201">
        <v>98.56</v>
      </c>
      <c r="L77" s="201">
        <v>97.31</v>
      </c>
      <c r="M77" s="305">
        <v>95.31</v>
      </c>
      <c r="N77" s="276" t="s">
        <v>1242</v>
      </c>
      <c r="O77" s="145" t="s">
        <v>1243</v>
      </c>
      <c r="P77" s="146" t="s">
        <v>1219</v>
      </c>
      <c r="Q77" s="146"/>
      <c r="R77" s="146">
        <v>25</v>
      </c>
      <c r="S77" s="201">
        <v>25</v>
      </c>
      <c r="T77" s="201">
        <v>25</v>
      </c>
      <c r="U77" s="201">
        <v>25</v>
      </c>
      <c r="V77" s="758">
        <v>25</v>
      </c>
      <c r="W77" s="766">
        <v>618598963.21000004</v>
      </c>
      <c r="X77" s="417"/>
      <c r="Y77" s="417">
        <v>6330357.1400000006</v>
      </c>
      <c r="Z77" s="417"/>
      <c r="AA77" s="417"/>
      <c r="AB77" s="417">
        <f t="shared" si="23"/>
        <v>624929320.35000002</v>
      </c>
      <c r="AC77" s="417">
        <v>556599956.55999994</v>
      </c>
      <c r="AD77" s="893"/>
      <c r="AE77" s="417">
        <v>2324097.1500000004</v>
      </c>
      <c r="AF77" s="418"/>
      <c r="AG77" s="418"/>
      <c r="AH77" s="417">
        <f t="shared" si="24"/>
        <v>558924053.70999992</v>
      </c>
      <c r="AI77" s="417">
        <v>573805304.61000001</v>
      </c>
      <c r="AJ77" s="417"/>
      <c r="AK77" s="417">
        <v>2940793.58</v>
      </c>
      <c r="AL77" s="417"/>
      <c r="AM77" s="417"/>
      <c r="AN77" s="417">
        <f t="shared" si="25"/>
        <v>576746098.19000006</v>
      </c>
      <c r="AO77" s="418">
        <v>581644163.75</v>
      </c>
      <c r="AP77" s="418"/>
      <c r="AQ77" s="418">
        <v>3368304.3418999985</v>
      </c>
      <c r="AR77" s="418"/>
      <c r="AS77" s="418"/>
      <c r="AT77" s="650">
        <f t="shared" si="26"/>
        <v>585012468.09189999</v>
      </c>
      <c r="AU77" s="655">
        <f t="shared" si="27"/>
        <v>2345611940.3418999</v>
      </c>
      <c r="AV77" s="656" t="s">
        <v>2295</v>
      </c>
    </row>
    <row r="78" spans="1:48" s="131" customFormat="1" ht="54.75" customHeight="1" x14ac:dyDescent="0.2">
      <c r="A78" s="1015"/>
      <c r="B78" s="1015"/>
      <c r="C78" s="1015"/>
      <c r="D78" s="1206"/>
      <c r="E78" s="1015"/>
      <c r="F78" s="251" t="s">
        <v>1244</v>
      </c>
      <c r="G78" s="870" t="s">
        <v>1245</v>
      </c>
      <c r="H78" s="201">
        <v>0.9</v>
      </c>
      <c r="I78" s="201">
        <v>0.5</v>
      </c>
      <c r="J78" s="201">
        <v>0.9</v>
      </c>
      <c r="K78" s="201">
        <v>0.8</v>
      </c>
      <c r="L78" s="201">
        <v>0.7</v>
      </c>
      <c r="M78" s="305">
        <v>0.5</v>
      </c>
      <c r="N78" s="276"/>
      <c r="O78" s="145"/>
      <c r="P78" s="146"/>
      <c r="Q78" s="146"/>
      <c r="R78" s="146"/>
      <c r="S78" s="146"/>
      <c r="T78" s="146"/>
      <c r="U78" s="146"/>
      <c r="V78" s="759"/>
      <c r="W78" s="766">
        <v>129275492.2100001</v>
      </c>
      <c r="X78" s="417"/>
      <c r="Y78" s="417">
        <v>1330357.1400000001</v>
      </c>
      <c r="Z78" s="417"/>
      <c r="AA78" s="417"/>
      <c r="AB78" s="417">
        <f t="shared" si="23"/>
        <v>130605849.3500001</v>
      </c>
      <c r="AC78" s="417">
        <v>103817123.56</v>
      </c>
      <c r="AD78" s="418"/>
      <c r="AE78" s="417">
        <v>3324097.1500000004</v>
      </c>
      <c r="AF78" s="418"/>
      <c r="AG78" s="418"/>
      <c r="AH78" s="417">
        <f t="shared" si="24"/>
        <v>107141220.71000001</v>
      </c>
      <c r="AI78" s="417">
        <v>121022471.61</v>
      </c>
      <c r="AJ78" s="417"/>
      <c r="AK78" s="417">
        <v>4940793.58</v>
      </c>
      <c r="AL78" s="417"/>
      <c r="AM78" s="417"/>
      <c r="AN78" s="417">
        <f t="shared" si="25"/>
        <v>125963265.19</v>
      </c>
      <c r="AO78" s="418">
        <v>125861330.75</v>
      </c>
      <c r="AP78" s="418"/>
      <c r="AQ78" s="418">
        <v>5368304.34</v>
      </c>
      <c r="AR78" s="418"/>
      <c r="AS78" s="418"/>
      <c r="AT78" s="650">
        <f t="shared" si="26"/>
        <v>131229635.09</v>
      </c>
      <c r="AU78" s="655">
        <f t="shared" si="27"/>
        <v>494939970.34000009</v>
      </c>
      <c r="AV78" s="656" t="s">
        <v>2295</v>
      </c>
    </row>
    <row r="79" spans="1:48" s="131" customFormat="1" ht="56.25" customHeight="1" x14ac:dyDescent="0.2">
      <c r="A79" s="1015"/>
      <c r="B79" s="1015"/>
      <c r="C79" s="1015"/>
      <c r="D79" s="1206"/>
      <c r="E79" s="1015"/>
      <c r="F79" s="251" t="s">
        <v>1246</v>
      </c>
      <c r="G79" s="870" t="s">
        <v>1247</v>
      </c>
      <c r="H79" s="201">
        <v>2</v>
      </c>
      <c r="I79" s="201">
        <v>2</v>
      </c>
      <c r="J79" s="201">
        <v>0.5</v>
      </c>
      <c r="K79" s="201">
        <v>1</v>
      </c>
      <c r="L79" s="201">
        <v>1.5</v>
      </c>
      <c r="M79" s="305">
        <v>2</v>
      </c>
      <c r="N79" s="276" t="s">
        <v>175</v>
      </c>
      <c r="O79" s="145" t="s">
        <v>1248</v>
      </c>
      <c r="P79" s="146" t="s">
        <v>1219</v>
      </c>
      <c r="Q79" s="146"/>
      <c r="R79" s="146">
        <v>18</v>
      </c>
      <c r="S79" s="201">
        <v>18</v>
      </c>
      <c r="T79" s="201">
        <v>18</v>
      </c>
      <c r="U79" s="201">
        <v>18</v>
      </c>
      <c r="V79" s="758">
        <v>18</v>
      </c>
      <c r="W79" s="766">
        <v>79814744.210000098</v>
      </c>
      <c r="X79" s="417"/>
      <c r="Y79" s="417">
        <v>1330357.1400000001</v>
      </c>
      <c r="Z79" s="417"/>
      <c r="AA79" s="417"/>
      <c r="AB79" s="417">
        <f t="shared" si="23"/>
        <v>81145101.350000098</v>
      </c>
      <c r="AC79" s="417">
        <v>103817123.56</v>
      </c>
      <c r="AD79" s="418"/>
      <c r="AE79" s="417">
        <v>3324097.1500000004</v>
      </c>
      <c r="AF79" s="418"/>
      <c r="AG79" s="418"/>
      <c r="AH79" s="417">
        <f t="shared" si="24"/>
        <v>107141220.71000001</v>
      </c>
      <c r="AI79" s="417">
        <v>121022471.61</v>
      </c>
      <c r="AJ79" s="417"/>
      <c r="AK79" s="417">
        <v>3350000</v>
      </c>
      <c r="AL79" s="417"/>
      <c r="AM79" s="417"/>
      <c r="AN79" s="417">
        <f t="shared" si="25"/>
        <v>124372471.61</v>
      </c>
      <c r="AO79" s="418">
        <v>127861330.75</v>
      </c>
      <c r="AP79" s="418"/>
      <c r="AQ79" s="418">
        <v>4368304.34</v>
      </c>
      <c r="AR79" s="418"/>
      <c r="AS79" s="418"/>
      <c r="AT79" s="650">
        <f t="shared" si="26"/>
        <v>132229635.09</v>
      </c>
      <c r="AU79" s="655">
        <f t="shared" si="27"/>
        <v>444888428.76000005</v>
      </c>
      <c r="AV79" s="656" t="s">
        <v>2295</v>
      </c>
    </row>
    <row r="80" spans="1:48" s="131" customFormat="1" ht="56.25" customHeight="1" x14ac:dyDescent="0.2">
      <c r="A80" s="1015"/>
      <c r="B80" s="1015"/>
      <c r="C80" s="1015"/>
      <c r="D80" s="1206"/>
      <c r="E80" s="1015"/>
      <c r="F80" s="251" t="s">
        <v>1249</v>
      </c>
      <c r="G80" s="870" t="s">
        <v>1250</v>
      </c>
      <c r="H80" s="201">
        <v>33.6</v>
      </c>
      <c r="I80" s="201">
        <v>33.6</v>
      </c>
      <c r="J80" s="201">
        <v>33.6</v>
      </c>
      <c r="K80" s="201">
        <v>33.6</v>
      </c>
      <c r="L80" s="201">
        <v>33.6</v>
      </c>
      <c r="M80" s="305">
        <v>33.6</v>
      </c>
      <c r="N80" s="963" t="s">
        <v>1251</v>
      </c>
      <c r="O80" s="1035" t="s">
        <v>150</v>
      </c>
      <c r="P80" s="1035" t="s">
        <v>1219</v>
      </c>
      <c r="Q80" s="1035"/>
      <c r="R80" s="1035">
        <v>1</v>
      </c>
      <c r="S80" s="1084">
        <v>1</v>
      </c>
      <c r="T80" s="1084">
        <v>1</v>
      </c>
      <c r="U80" s="1084">
        <v>1</v>
      </c>
      <c r="V80" s="1129">
        <v>1</v>
      </c>
      <c r="W80" s="1126">
        <v>124901199.2100001</v>
      </c>
      <c r="X80" s="1114"/>
      <c r="Y80" s="1114">
        <v>5330357.1400000006</v>
      </c>
      <c r="Z80" s="1114"/>
      <c r="AA80" s="1114"/>
      <c r="AB80" s="1114">
        <f t="shared" si="23"/>
        <v>130231556.3500001</v>
      </c>
      <c r="AC80" s="1114">
        <v>183013398.56</v>
      </c>
      <c r="AD80" s="1102"/>
      <c r="AE80" s="1114">
        <v>6074097.1500000004</v>
      </c>
      <c r="AF80" s="1102"/>
      <c r="AG80" s="1102"/>
      <c r="AH80" s="1114">
        <f t="shared" si="24"/>
        <v>189087495.71000001</v>
      </c>
      <c r="AI80" s="1114">
        <v>200218746.61000001</v>
      </c>
      <c r="AJ80" s="1114"/>
      <c r="AK80" s="1114">
        <v>6690793.5800000001</v>
      </c>
      <c r="AL80" s="1114"/>
      <c r="AM80" s="1114"/>
      <c r="AN80" s="1114">
        <f t="shared" si="25"/>
        <v>206909540.19000003</v>
      </c>
      <c r="AO80" s="1102">
        <v>214057605.75</v>
      </c>
      <c r="AP80" s="1102"/>
      <c r="AQ80" s="1102">
        <v>7118304.3399999999</v>
      </c>
      <c r="AR80" s="1102"/>
      <c r="AS80" s="1102"/>
      <c r="AT80" s="1105">
        <f t="shared" si="26"/>
        <v>221175910.09</v>
      </c>
      <c r="AU80" s="1108">
        <f t="shared" si="27"/>
        <v>747404502.34000015</v>
      </c>
      <c r="AV80" s="656" t="s">
        <v>2295</v>
      </c>
    </row>
    <row r="81" spans="1:48" s="131" customFormat="1" ht="56.25" customHeight="1" x14ac:dyDescent="0.2">
      <c r="A81" s="1015"/>
      <c r="B81" s="1015"/>
      <c r="C81" s="1015"/>
      <c r="D81" s="1206"/>
      <c r="E81" s="1015"/>
      <c r="F81" s="251" t="s">
        <v>2169</v>
      </c>
      <c r="G81" s="870" t="s">
        <v>2168</v>
      </c>
      <c r="H81" s="201">
        <v>95.7</v>
      </c>
      <c r="I81" s="201">
        <v>97</v>
      </c>
      <c r="J81" s="201">
        <v>95.7</v>
      </c>
      <c r="K81" s="201">
        <v>96</v>
      </c>
      <c r="L81" s="201">
        <v>96</v>
      </c>
      <c r="M81" s="305">
        <v>97</v>
      </c>
      <c r="N81" s="965"/>
      <c r="O81" s="1037"/>
      <c r="P81" s="1037"/>
      <c r="Q81" s="1037"/>
      <c r="R81" s="1037"/>
      <c r="S81" s="1085"/>
      <c r="T81" s="1085"/>
      <c r="U81" s="1085"/>
      <c r="V81" s="1130"/>
      <c r="W81" s="1128"/>
      <c r="X81" s="1116"/>
      <c r="Y81" s="1116"/>
      <c r="Z81" s="1116"/>
      <c r="AA81" s="1116"/>
      <c r="AB81" s="1116"/>
      <c r="AC81" s="1116"/>
      <c r="AD81" s="1104"/>
      <c r="AE81" s="1116"/>
      <c r="AF81" s="1104"/>
      <c r="AG81" s="1104"/>
      <c r="AH81" s="1116"/>
      <c r="AI81" s="1116"/>
      <c r="AJ81" s="1116"/>
      <c r="AK81" s="1116"/>
      <c r="AL81" s="1116"/>
      <c r="AM81" s="1116"/>
      <c r="AN81" s="1116"/>
      <c r="AO81" s="1104"/>
      <c r="AP81" s="1104"/>
      <c r="AQ81" s="1104"/>
      <c r="AR81" s="1104"/>
      <c r="AS81" s="1104"/>
      <c r="AT81" s="1107"/>
      <c r="AU81" s="1110"/>
      <c r="AV81" s="656" t="s">
        <v>2295</v>
      </c>
    </row>
    <row r="82" spans="1:48" s="131" customFormat="1" ht="56.25" customHeight="1" x14ac:dyDescent="0.2">
      <c r="A82" s="1015"/>
      <c r="B82" s="1015"/>
      <c r="C82" s="1015"/>
      <c r="D82" s="1206"/>
      <c r="E82" s="1015"/>
      <c r="F82" s="251" t="s">
        <v>2337</v>
      </c>
      <c r="G82" s="870" t="s">
        <v>1252</v>
      </c>
      <c r="H82" s="201">
        <v>16.88</v>
      </c>
      <c r="I82" s="201">
        <v>16</v>
      </c>
      <c r="J82" s="201">
        <v>16.75</v>
      </c>
      <c r="K82" s="201">
        <v>16.5</v>
      </c>
      <c r="L82" s="201">
        <v>16.25</v>
      </c>
      <c r="M82" s="305">
        <v>16</v>
      </c>
      <c r="N82" s="276"/>
      <c r="O82" s="145"/>
      <c r="P82" s="146"/>
      <c r="Q82" s="146"/>
      <c r="R82" s="146"/>
      <c r="S82" s="201"/>
      <c r="T82" s="201"/>
      <c r="U82" s="201"/>
      <c r="V82" s="758"/>
      <c r="W82" s="766">
        <v>117563822.2100001</v>
      </c>
      <c r="X82" s="417"/>
      <c r="Y82" s="417">
        <v>5330357.1400000006</v>
      </c>
      <c r="Z82" s="417"/>
      <c r="AA82" s="417"/>
      <c r="AB82" s="417">
        <f t="shared" si="23"/>
        <v>122894179.3500001</v>
      </c>
      <c r="AC82" s="417">
        <v>114172807</v>
      </c>
      <c r="AD82" s="418"/>
      <c r="AE82" s="417">
        <v>6000000</v>
      </c>
      <c r="AF82" s="418"/>
      <c r="AG82" s="418"/>
      <c r="AH82" s="417">
        <f t="shared" si="24"/>
        <v>120172807</v>
      </c>
      <c r="AI82" s="417">
        <v>144588651.62</v>
      </c>
      <c r="AJ82" s="417"/>
      <c r="AK82" s="417">
        <v>7410307.96</v>
      </c>
      <c r="AL82" s="417"/>
      <c r="AM82" s="417"/>
      <c r="AN82" s="417">
        <f t="shared" si="25"/>
        <v>151998959.58000001</v>
      </c>
      <c r="AO82" s="417">
        <v>185000000</v>
      </c>
      <c r="AP82" s="417"/>
      <c r="AQ82" s="417">
        <v>7000000</v>
      </c>
      <c r="AR82" s="418"/>
      <c r="AS82" s="418"/>
      <c r="AT82" s="650">
        <f t="shared" si="26"/>
        <v>192000000</v>
      </c>
      <c r="AU82" s="655">
        <f t="shared" si="27"/>
        <v>587065945.93000019</v>
      </c>
      <c r="AV82" s="656" t="s">
        <v>2295</v>
      </c>
    </row>
    <row r="83" spans="1:48" s="131" customFormat="1" ht="56.25" customHeight="1" x14ac:dyDescent="0.2">
      <c r="A83" s="1015"/>
      <c r="B83" s="1015"/>
      <c r="C83" s="1015"/>
      <c r="D83" s="1206"/>
      <c r="E83" s="1015"/>
      <c r="F83" s="1216" t="s">
        <v>1253</v>
      </c>
      <c r="G83" s="1217" t="s">
        <v>1254</v>
      </c>
      <c r="H83" s="1218">
        <v>0.95</v>
      </c>
      <c r="I83" s="1219">
        <v>95</v>
      </c>
      <c r="J83" s="1214">
        <v>0.95</v>
      </c>
      <c r="K83" s="1214">
        <v>0.95</v>
      </c>
      <c r="L83" s="1214">
        <v>0.95</v>
      </c>
      <c r="M83" s="1224">
        <v>0.95</v>
      </c>
      <c r="N83" s="276" t="s">
        <v>1255</v>
      </c>
      <c r="O83" s="145" t="s">
        <v>1256</v>
      </c>
      <c r="P83" s="146" t="s">
        <v>12</v>
      </c>
      <c r="Q83" s="146" t="s">
        <v>1257</v>
      </c>
      <c r="R83" s="203">
        <v>0.95</v>
      </c>
      <c r="S83" s="203">
        <v>0.95</v>
      </c>
      <c r="T83" s="203">
        <v>0.95</v>
      </c>
      <c r="U83" s="203">
        <v>0.95</v>
      </c>
      <c r="V83" s="760">
        <v>0.95</v>
      </c>
      <c r="W83" s="766">
        <v>177347559.7100001</v>
      </c>
      <c r="X83" s="417"/>
      <c r="Y83" s="417">
        <v>6330357.1400000006</v>
      </c>
      <c r="Z83" s="417"/>
      <c r="AA83" s="417"/>
      <c r="AB83" s="417">
        <f t="shared" si="23"/>
        <v>183677916.85000008</v>
      </c>
      <c r="AC83" s="417">
        <v>195743367.56</v>
      </c>
      <c r="AD83" s="418"/>
      <c r="AE83" s="417">
        <v>7074097.1500000004</v>
      </c>
      <c r="AF83" s="418"/>
      <c r="AG83" s="418"/>
      <c r="AH83" s="417">
        <f t="shared" si="24"/>
        <v>202817464.71000001</v>
      </c>
      <c r="AI83" s="417">
        <v>212948715.61000001</v>
      </c>
      <c r="AJ83" s="417"/>
      <c r="AK83" s="417">
        <v>7074097.1500000004</v>
      </c>
      <c r="AL83" s="417"/>
      <c r="AM83" s="417"/>
      <c r="AN83" s="417">
        <f t="shared" si="25"/>
        <v>220022812.76000002</v>
      </c>
      <c r="AO83" s="418">
        <v>222787574.75</v>
      </c>
      <c r="AP83" s="418"/>
      <c r="AQ83" s="418">
        <v>6118304.3399999999</v>
      </c>
      <c r="AR83" s="418"/>
      <c r="AS83" s="418"/>
      <c r="AT83" s="650">
        <f t="shared" si="26"/>
        <v>228905879.09</v>
      </c>
      <c r="AU83" s="655">
        <f t="shared" si="27"/>
        <v>835424073.41000009</v>
      </c>
      <c r="AV83" s="656" t="s">
        <v>2295</v>
      </c>
    </row>
    <row r="84" spans="1:48" s="131" customFormat="1" ht="56.25" customHeight="1" x14ac:dyDescent="0.2">
      <c r="A84" s="1015"/>
      <c r="B84" s="1015"/>
      <c r="C84" s="1015"/>
      <c r="D84" s="1206"/>
      <c r="E84" s="1015"/>
      <c r="F84" s="1216"/>
      <c r="G84" s="1217"/>
      <c r="H84" s="1219"/>
      <c r="I84" s="1219"/>
      <c r="J84" s="1215"/>
      <c r="K84" s="1215"/>
      <c r="L84" s="1215"/>
      <c r="M84" s="1225"/>
      <c r="N84" s="1117" t="s">
        <v>1258</v>
      </c>
      <c r="O84" s="1035" t="s">
        <v>1259</v>
      </c>
      <c r="P84" s="1035" t="s">
        <v>12</v>
      </c>
      <c r="Q84" s="1035" t="s">
        <v>1260</v>
      </c>
      <c r="R84" s="1120">
        <v>0.95</v>
      </c>
      <c r="S84" s="1120">
        <v>0.95</v>
      </c>
      <c r="T84" s="1120">
        <v>0.95</v>
      </c>
      <c r="U84" s="1120">
        <v>0.95</v>
      </c>
      <c r="V84" s="1123">
        <v>0.95</v>
      </c>
      <c r="W84" s="1126">
        <v>177347559.7100001</v>
      </c>
      <c r="X84" s="1114"/>
      <c r="Y84" s="1114">
        <v>6330357.1400000006</v>
      </c>
      <c r="Z84" s="1114"/>
      <c r="AA84" s="1114"/>
      <c r="AB84" s="1114">
        <f t="shared" si="23"/>
        <v>183677916.85000008</v>
      </c>
      <c r="AC84" s="1114">
        <v>195743367.56</v>
      </c>
      <c r="AD84" s="1102"/>
      <c r="AE84" s="1114">
        <v>7074097.1500000004</v>
      </c>
      <c r="AF84" s="1102"/>
      <c r="AG84" s="1102"/>
      <c r="AH84" s="1114">
        <f t="shared" si="24"/>
        <v>202817464.71000001</v>
      </c>
      <c r="AI84" s="1114">
        <v>212948715.61000001</v>
      </c>
      <c r="AJ84" s="1114"/>
      <c r="AK84" s="1114">
        <v>7074097.1500000004</v>
      </c>
      <c r="AL84" s="1114"/>
      <c r="AM84" s="1114"/>
      <c r="AN84" s="1114">
        <f t="shared" si="25"/>
        <v>220022812.76000002</v>
      </c>
      <c r="AO84" s="1102">
        <v>217787574.75</v>
      </c>
      <c r="AP84" s="1102"/>
      <c r="AQ84" s="1102">
        <v>6118304.3399999999</v>
      </c>
      <c r="AR84" s="1102"/>
      <c r="AS84" s="1102"/>
      <c r="AT84" s="1105">
        <f t="shared" si="26"/>
        <v>223905879.09</v>
      </c>
      <c r="AU84" s="1108">
        <f t="shared" si="27"/>
        <v>830424073.41000009</v>
      </c>
      <c r="AV84" s="1111" t="s">
        <v>2295</v>
      </c>
    </row>
    <row r="85" spans="1:48" s="131" customFormat="1" ht="72.75" customHeight="1" x14ac:dyDescent="0.2">
      <c r="A85" s="1015"/>
      <c r="B85" s="1015"/>
      <c r="C85" s="1015"/>
      <c r="D85" s="1206"/>
      <c r="E85" s="1015"/>
      <c r="F85" s="251" t="s">
        <v>2171</v>
      </c>
      <c r="G85" s="870" t="s">
        <v>2170</v>
      </c>
      <c r="H85" s="201">
        <v>97.3</v>
      </c>
      <c r="I85" s="201">
        <v>98</v>
      </c>
      <c r="J85" s="204">
        <v>97.3</v>
      </c>
      <c r="K85" s="204">
        <v>97.4</v>
      </c>
      <c r="L85" s="204">
        <v>97.7</v>
      </c>
      <c r="M85" s="307">
        <v>98</v>
      </c>
      <c r="N85" s="1118"/>
      <c r="O85" s="1036"/>
      <c r="P85" s="1036"/>
      <c r="Q85" s="1036"/>
      <c r="R85" s="1121"/>
      <c r="S85" s="1121"/>
      <c r="T85" s="1121"/>
      <c r="U85" s="1121"/>
      <c r="V85" s="1124"/>
      <c r="W85" s="1127"/>
      <c r="X85" s="1115"/>
      <c r="Y85" s="1115"/>
      <c r="Z85" s="1115"/>
      <c r="AA85" s="1115"/>
      <c r="AB85" s="1115"/>
      <c r="AC85" s="1115"/>
      <c r="AD85" s="1103"/>
      <c r="AE85" s="1115"/>
      <c r="AF85" s="1103"/>
      <c r="AG85" s="1103"/>
      <c r="AH85" s="1115"/>
      <c r="AI85" s="1115"/>
      <c r="AJ85" s="1115"/>
      <c r="AK85" s="1115"/>
      <c r="AL85" s="1115"/>
      <c r="AM85" s="1115"/>
      <c r="AN85" s="1115"/>
      <c r="AO85" s="1103"/>
      <c r="AP85" s="1103"/>
      <c r="AQ85" s="1103"/>
      <c r="AR85" s="1103"/>
      <c r="AS85" s="1103"/>
      <c r="AT85" s="1106"/>
      <c r="AU85" s="1109"/>
      <c r="AV85" s="1112"/>
    </row>
    <row r="86" spans="1:48" s="131" customFormat="1" ht="72.75" customHeight="1" x14ac:dyDescent="0.2">
      <c r="A86" s="1015"/>
      <c r="B86" s="1015"/>
      <c r="C86" s="1015"/>
      <c r="D86" s="1206"/>
      <c r="E86" s="1015"/>
      <c r="F86" s="287" t="s">
        <v>2060</v>
      </c>
      <c r="G86" s="182" t="s">
        <v>2060</v>
      </c>
      <c r="H86" s="201">
        <v>9.41</v>
      </c>
      <c r="I86" s="201">
        <v>6.89</v>
      </c>
      <c r="J86" s="205">
        <v>9.41</v>
      </c>
      <c r="K86" s="205">
        <v>8.41</v>
      </c>
      <c r="L86" s="205">
        <v>7.41</v>
      </c>
      <c r="M86" s="308">
        <v>6.89</v>
      </c>
      <c r="N86" s="1118"/>
      <c r="O86" s="1036"/>
      <c r="P86" s="1036"/>
      <c r="Q86" s="1036"/>
      <c r="R86" s="1121"/>
      <c r="S86" s="1121"/>
      <c r="T86" s="1121"/>
      <c r="U86" s="1121"/>
      <c r="V86" s="1124"/>
      <c r="W86" s="1127"/>
      <c r="X86" s="1115"/>
      <c r="Y86" s="1115"/>
      <c r="Z86" s="1115"/>
      <c r="AA86" s="1115"/>
      <c r="AB86" s="1115"/>
      <c r="AC86" s="1115"/>
      <c r="AD86" s="1103"/>
      <c r="AE86" s="1115"/>
      <c r="AF86" s="1103"/>
      <c r="AG86" s="1103"/>
      <c r="AH86" s="1115"/>
      <c r="AI86" s="1115"/>
      <c r="AJ86" s="1115"/>
      <c r="AK86" s="1115"/>
      <c r="AL86" s="1115"/>
      <c r="AM86" s="1115"/>
      <c r="AN86" s="1115"/>
      <c r="AO86" s="1103"/>
      <c r="AP86" s="1103"/>
      <c r="AQ86" s="1103"/>
      <c r="AR86" s="1103"/>
      <c r="AS86" s="1103"/>
      <c r="AT86" s="1106"/>
      <c r="AU86" s="1109"/>
      <c r="AV86" s="1112"/>
    </row>
    <row r="87" spans="1:48" s="131" customFormat="1" ht="72.75" customHeight="1" x14ac:dyDescent="0.2">
      <c r="A87" s="1015"/>
      <c r="B87" s="1015"/>
      <c r="C87" s="1015"/>
      <c r="D87" s="1206"/>
      <c r="E87" s="1015"/>
      <c r="F87" s="287" t="s">
        <v>2061</v>
      </c>
      <c r="G87" s="182" t="s">
        <v>2061</v>
      </c>
      <c r="H87" s="201">
        <v>12</v>
      </c>
      <c r="I87" s="201">
        <v>10.6</v>
      </c>
      <c r="J87" s="204">
        <v>12</v>
      </c>
      <c r="K87" s="204">
        <v>11.5</v>
      </c>
      <c r="L87" s="204">
        <v>11</v>
      </c>
      <c r="M87" s="307">
        <v>10.6</v>
      </c>
      <c r="N87" s="1119"/>
      <c r="O87" s="1037"/>
      <c r="P87" s="1037"/>
      <c r="Q87" s="1037"/>
      <c r="R87" s="1122"/>
      <c r="S87" s="1122"/>
      <c r="T87" s="1122"/>
      <c r="U87" s="1122"/>
      <c r="V87" s="1125"/>
      <c r="W87" s="1128"/>
      <c r="X87" s="1116"/>
      <c r="Y87" s="1116"/>
      <c r="Z87" s="1116"/>
      <c r="AA87" s="1116"/>
      <c r="AB87" s="1116"/>
      <c r="AC87" s="1116"/>
      <c r="AD87" s="1104"/>
      <c r="AE87" s="1116"/>
      <c r="AF87" s="1104"/>
      <c r="AG87" s="1104"/>
      <c r="AH87" s="1116"/>
      <c r="AI87" s="1116"/>
      <c r="AJ87" s="1116"/>
      <c r="AK87" s="1116"/>
      <c r="AL87" s="1116"/>
      <c r="AM87" s="1116"/>
      <c r="AN87" s="1116"/>
      <c r="AO87" s="1104"/>
      <c r="AP87" s="1104"/>
      <c r="AQ87" s="1104"/>
      <c r="AR87" s="1104"/>
      <c r="AS87" s="1104"/>
      <c r="AT87" s="1107"/>
      <c r="AU87" s="1110"/>
      <c r="AV87" s="1113"/>
    </row>
    <row r="88" spans="1:48" s="131" customFormat="1" ht="79.5" customHeight="1" x14ac:dyDescent="0.2">
      <c r="A88" s="1015"/>
      <c r="B88" s="1015"/>
      <c r="C88" s="1015"/>
      <c r="D88" s="1206"/>
      <c r="E88" s="1015"/>
      <c r="F88" s="292" t="s">
        <v>1261</v>
      </c>
      <c r="G88" s="856" t="s">
        <v>1262</v>
      </c>
      <c r="H88" s="201">
        <v>10</v>
      </c>
      <c r="I88" s="201">
        <v>5</v>
      </c>
      <c r="J88" s="201">
        <v>8.5</v>
      </c>
      <c r="K88" s="201">
        <v>7.5</v>
      </c>
      <c r="L88" s="201">
        <v>6</v>
      </c>
      <c r="M88" s="305">
        <v>5</v>
      </c>
      <c r="N88" s="276" t="s">
        <v>1263</v>
      </c>
      <c r="O88" s="145" t="s">
        <v>1264</v>
      </c>
      <c r="P88" s="146" t="s">
        <v>1219</v>
      </c>
      <c r="Q88" s="146"/>
      <c r="R88" s="146">
        <v>1</v>
      </c>
      <c r="S88" s="201">
        <v>1</v>
      </c>
      <c r="T88" s="201">
        <v>1</v>
      </c>
      <c r="U88" s="201">
        <v>1</v>
      </c>
      <c r="V88" s="758">
        <v>1</v>
      </c>
      <c r="W88" s="766">
        <v>1240636086.71</v>
      </c>
      <c r="X88" s="417"/>
      <c r="Y88" s="417">
        <v>11330357.140000001</v>
      </c>
      <c r="Z88" s="417"/>
      <c r="AA88" s="417"/>
      <c r="AB88" s="417">
        <f t="shared" si="23"/>
        <v>1251966443.8500001</v>
      </c>
      <c r="AC88" s="417">
        <v>953047693.55999994</v>
      </c>
      <c r="AD88" s="418"/>
      <c r="AE88" s="417">
        <v>15857430.449999999</v>
      </c>
      <c r="AF88" s="418"/>
      <c r="AG88" s="418"/>
      <c r="AH88" s="417">
        <f t="shared" si="24"/>
        <v>968905124.00999999</v>
      </c>
      <c r="AI88" s="417">
        <v>970253041.61000001</v>
      </c>
      <c r="AJ88" s="417"/>
      <c r="AK88" s="417">
        <v>15857430.449999999</v>
      </c>
      <c r="AL88" s="417"/>
      <c r="AM88" s="417"/>
      <c r="AN88" s="417">
        <f t="shared" si="25"/>
        <v>986110472.06000006</v>
      </c>
      <c r="AO88" s="418">
        <v>978091900.75</v>
      </c>
      <c r="AP88" s="418"/>
      <c r="AQ88" s="418">
        <v>13201637.641500004</v>
      </c>
      <c r="AR88" s="418"/>
      <c r="AS88" s="418"/>
      <c r="AT88" s="650">
        <f t="shared" si="26"/>
        <v>991293538.3915</v>
      </c>
      <c r="AU88" s="655">
        <f t="shared" si="27"/>
        <v>4198275578.3115005</v>
      </c>
      <c r="AV88" s="656" t="s">
        <v>2295</v>
      </c>
    </row>
    <row r="89" spans="1:48" s="131" customFormat="1" ht="62.25" customHeight="1" x14ac:dyDescent="0.2">
      <c r="A89" s="1015"/>
      <c r="B89" s="1015"/>
      <c r="C89" s="1015"/>
      <c r="D89" s="1206"/>
      <c r="E89" s="1015"/>
      <c r="F89" s="251" t="s">
        <v>1265</v>
      </c>
      <c r="G89" s="870" t="s">
        <v>1266</v>
      </c>
      <c r="H89" s="201">
        <v>0</v>
      </c>
      <c r="I89" s="201">
        <v>0</v>
      </c>
      <c r="J89" s="201">
        <v>0</v>
      </c>
      <c r="K89" s="201">
        <v>0</v>
      </c>
      <c r="L89" s="201">
        <v>0</v>
      </c>
      <c r="M89" s="305">
        <v>0</v>
      </c>
      <c r="N89" s="276" t="s">
        <v>1267</v>
      </c>
      <c r="O89" s="145" t="s">
        <v>1268</v>
      </c>
      <c r="P89" s="146" t="s">
        <v>1219</v>
      </c>
      <c r="Q89" s="146"/>
      <c r="R89" s="146">
        <v>95</v>
      </c>
      <c r="S89" s="201">
        <v>95</v>
      </c>
      <c r="T89" s="201">
        <v>95</v>
      </c>
      <c r="U89" s="201">
        <v>95</v>
      </c>
      <c r="V89" s="758">
        <v>95</v>
      </c>
      <c r="W89" s="766">
        <v>166914903.7100001</v>
      </c>
      <c r="X89" s="417"/>
      <c r="Y89" s="417">
        <v>11330357.140000001</v>
      </c>
      <c r="Z89" s="417"/>
      <c r="AA89" s="417"/>
      <c r="AB89" s="417">
        <f t="shared" si="23"/>
        <v>178245260.85000008</v>
      </c>
      <c r="AC89" s="417">
        <v>529039398.06</v>
      </c>
      <c r="AD89" s="418"/>
      <c r="AE89" s="417">
        <v>6357430.4499999993</v>
      </c>
      <c r="AF89" s="418"/>
      <c r="AG89" s="418"/>
      <c r="AH89" s="417">
        <f t="shared" si="24"/>
        <v>535396828.50999999</v>
      </c>
      <c r="AI89" s="417">
        <v>546244746.11000001</v>
      </c>
      <c r="AJ89" s="417"/>
      <c r="AK89" s="417">
        <v>6774126.8799999999</v>
      </c>
      <c r="AL89" s="417"/>
      <c r="AM89" s="417"/>
      <c r="AN89" s="417">
        <f t="shared" si="25"/>
        <v>553018872.99000001</v>
      </c>
      <c r="AO89" s="418">
        <v>553083605.25</v>
      </c>
      <c r="AP89" s="418"/>
      <c r="AQ89" s="418">
        <v>7201637.6400000006</v>
      </c>
      <c r="AR89" s="418"/>
      <c r="AS89" s="418"/>
      <c r="AT89" s="650">
        <f t="shared" si="26"/>
        <v>560285242.88999999</v>
      </c>
      <c r="AU89" s="655">
        <f t="shared" si="27"/>
        <v>1826946205.2400002</v>
      </c>
      <c r="AV89" s="656" t="s">
        <v>2295</v>
      </c>
    </row>
    <row r="90" spans="1:48" s="131" customFormat="1" ht="78.75" customHeight="1" x14ac:dyDescent="0.2">
      <c r="A90" s="1015"/>
      <c r="B90" s="1015"/>
      <c r="C90" s="1015"/>
      <c r="D90" s="1206"/>
      <c r="E90" s="1015"/>
      <c r="F90" s="251" t="s">
        <v>1269</v>
      </c>
      <c r="G90" s="870" t="s">
        <v>1270</v>
      </c>
      <c r="H90" s="201">
        <v>0</v>
      </c>
      <c r="I90" s="201">
        <v>60</v>
      </c>
      <c r="J90" s="201">
        <v>0</v>
      </c>
      <c r="K90" s="201">
        <v>20</v>
      </c>
      <c r="L90" s="201">
        <v>40</v>
      </c>
      <c r="M90" s="305">
        <v>60</v>
      </c>
      <c r="N90" s="276" t="s">
        <v>1271</v>
      </c>
      <c r="O90" s="145" t="s">
        <v>1272</v>
      </c>
      <c r="P90" s="146" t="s">
        <v>1273</v>
      </c>
      <c r="Q90" s="146"/>
      <c r="R90" s="146">
        <v>15</v>
      </c>
      <c r="S90" s="201">
        <v>0</v>
      </c>
      <c r="T90" s="201">
        <v>5</v>
      </c>
      <c r="U90" s="201">
        <v>5</v>
      </c>
      <c r="V90" s="758">
        <v>5</v>
      </c>
      <c r="W90" s="766">
        <v>191326994.2100001</v>
      </c>
      <c r="X90" s="417"/>
      <c r="Y90" s="417">
        <v>7330357.1400000006</v>
      </c>
      <c r="Z90" s="417"/>
      <c r="AA90" s="417"/>
      <c r="AB90" s="417">
        <f t="shared" si="23"/>
        <v>198657351.35000008</v>
      </c>
      <c r="AC90" s="417">
        <v>208564902.56</v>
      </c>
      <c r="AD90" s="418"/>
      <c r="AE90" s="417">
        <v>7074097.1500000004</v>
      </c>
      <c r="AF90" s="418"/>
      <c r="AG90" s="418"/>
      <c r="AH90" s="417">
        <f t="shared" si="24"/>
        <v>215638999.71000001</v>
      </c>
      <c r="AI90" s="417">
        <v>225770250.61000001</v>
      </c>
      <c r="AJ90" s="417"/>
      <c r="AK90" s="417">
        <v>7690793.5800000001</v>
      </c>
      <c r="AL90" s="417"/>
      <c r="AM90" s="417"/>
      <c r="AN90" s="417">
        <f t="shared" si="25"/>
        <v>233461044.19000003</v>
      </c>
      <c r="AO90" s="418">
        <v>232609109.75</v>
      </c>
      <c r="AP90" s="418"/>
      <c r="AQ90" s="418">
        <v>7118304.3399999999</v>
      </c>
      <c r="AR90" s="418"/>
      <c r="AS90" s="418"/>
      <c r="AT90" s="650">
        <f t="shared" si="26"/>
        <v>239727414.09</v>
      </c>
      <c r="AU90" s="655">
        <f t="shared" si="27"/>
        <v>887484809.34000015</v>
      </c>
      <c r="AV90" s="656" t="s">
        <v>2295</v>
      </c>
    </row>
    <row r="91" spans="1:48" s="131" customFormat="1" ht="76.5" customHeight="1" x14ac:dyDescent="0.2">
      <c r="A91" s="1015"/>
      <c r="B91" s="1015"/>
      <c r="C91" s="1015"/>
      <c r="D91" s="1206"/>
      <c r="E91" s="1015"/>
      <c r="F91" s="251" t="s">
        <v>1274</v>
      </c>
      <c r="G91" s="870" t="s">
        <v>1275</v>
      </c>
      <c r="H91" s="201">
        <v>67.87</v>
      </c>
      <c r="I91" s="201">
        <v>74.53</v>
      </c>
      <c r="J91" s="843">
        <v>0.67869999999999997</v>
      </c>
      <c r="K91" s="207" t="s">
        <v>2340</v>
      </c>
      <c r="L91" s="207">
        <v>0.74529999999999996</v>
      </c>
      <c r="M91" s="309">
        <v>0.74529999999999996</v>
      </c>
      <c r="N91" s="276" t="s">
        <v>1276</v>
      </c>
      <c r="O91" s="145" t="s">
        <v>1277</v>
      </c>
      <c r="P91" s="146" t="s">
        <v>1273</v>
      </c>
      <c r="Q91" s="146"/>
      <c r="R91" s="146">
        <v>4000</v>
      </c>
      <c r="S91" s="208">
        <v>200</v>
      </c>
      <c r="T91" s="201">
        <v>500</v>
      </c>
      <c r="U91" s="201">
        <v>2300</v>
      </c>
      <c r="V91" s="758">
        <v>1000</v>
      </c>
      <c r="W91" s="766">
        <v>269236262.7100001</v>
      </c>
      <c r="X91" s="417"/>
      <c r="Y91" s="417">
        <v>1330357.1400000001</v>
      </c>
      <c r="Z91" s="417"/>
      <c r="AA91" s="417"/>
      <c r="AB91" s="417">
        <f t="shared" si="23"/>
        <v>270566619.85000008</v>
      </c>
      <c r="AC91" s="417">
        <v>554252655.55999994</v>
      </c>
      <c r="AD91" s="418"/>
      <c r="AE91" s="417">
        <v>51957116.149999999</v>
      </c>
      <c r="AF91" s="418"/>
      <c r="AG91" s="418"/>
      <c r="AH91" s="417">
        <f t="shared" si="24"/>
        <v>606209771.70999992</v>
      </c>
      <c r="AI91" s="417">
        <v>542285196.61000001</v>
      </c>
      <c r="AJ91" s="417"/>
      <c r="AK91" s="417">
        <v>53000000</v>
      </c>
      <c r="AL91" s="417"/>
      <c r="AM91" s="417"/>
      <c r="AN91" s="417">
        <f t="shared" si="25"/>
        <v>595285196.61000001</v>
      </c>
      <c r="AO91" s="418">
        <v>547124055.75</v>
      </c>
      <c r="AP91" s="418"/>
      <c r="AQ91" s="418">
        <v>58001323.340000004</v>
      </c>
      <c r="AR91" s="418"/>
      <c r="AS91" s="418"/>
      <c r="AT91" s="650">
        <f t="shared" si="26"/>
        <v>605125379.09000003</v>
      </c>
      <c r="AU91" s="655">
        <f t="shared" si="27"/>
        <v>2077186967.26</v>
      </c>
      <c r="AV91" s="656" t="s">
        <v>2295</v>
      </c>
    </row>
    <row r="92" spans="1:48" s="131" customFormat="1" ht="94.5" customHeight="1" x14ac:dyDescent="0.2">
      <c r="A92" s="1015"/>
      <c r="B92" s="1015"/>
      <c r="C92" s="1015"/>
      <c r="D92" s="1206"/>
      <c r="E92" s="1015"/>
      <c r="F92" s="251" t="s">
        <v>1278</v>
      </c>
      <c r="G92" s="870" t="s">
        <v>1279</v>
      </c>
      <c r="H92" s="201">
        <v>60</v>
      </c>
      <c r="I92" s="201">
        <v>100</v>
      </c>
      <c r="J92" s="209">
        <v>0.65</v>
      </c>
      <c r="K92" s="209">
        <v>0.75</v>
      </c>
      <c r="L92" s="209">
        <v>0.9</v>
      </c>
      <c r="M92" s="310">
        <v>1</v>
      </c>
      <c r="N92" s="276" t="s">
        <v>1280</v>
      </c>
      <c r="O92" s="145" t="s">
        <v>1281</v>
      </c>
      <c r="P92" s="146" t="s">
        <v>1273</v>
      </c>
      <c r="Q92" s="146"/>
      <c r="R92" s="146">
        <v>9</v>
      </c>
      <c r="S92" s="208">
        <v>1</v>
      </c>
      <c r="T92" s="201">
        <v>2</v>
      </c>
      <c r="U92" s="201">
        <v>3</v>
      </c>
      <c r="V92" s="758">
        <v>3</v>
      </c>
      <c r="W92" s="766">
        <v>470925165.37666708</v>
      </c>
      <c r="X92" s="417"/>
      <c r="Y92" s="417">
        <v>1330357.1400000001</v>
      </c>
      <c r="Z92" s="417"/>
      <c r="AA92" s="417"/>
      <c r="AB92" s="417">
        <f t="shared" si="23"/>
        <v>472255522.51666707</v>
      </c>
      <c r="AC92" s="417">
        <v>119878477.15000001</v>
      </c>
      <c r="AD92" s="418"/>
      <c r="AE92" s="417">
        <v>51957116.149999999</v>
      </c>
      <c r="AF92" s="418"/>
      <c r="AG92" s="418"/>
      <c r="AH92" s="417">
        <f t="shared" si="24"/>
        <v>171835593.30000001</v>
      </c>
      <c r="AI92" s="417">
        <v>137083825.19999999</v>
      </c>
      <c r="AJ92" s="417"/>
      <c r="AK92" s="417">
        <v>52000000</v>
      </c>
      <c r="AL92" s="417"/>
      <c r="AM92" s="417"/>
      <c r="AN92" s="417">
        <f t="shared" si="25"/>
        <v>189083825.19999999</v>
      </c>
      <c r="AO92" s="418">
        <v>143922684.34</v>
      </c>
      <c r="AP92" s="418"/>
      <c r="AQ92" s="418">
        <v>61001323.340000004</v>
      </c>
      <c r="AR92" s="418"/>
      <c r="AS92" s="418"/>
      <c r="AT92" s="650">
        <f t="shared" si="26"/>
        <v>204924007.68000001</v>
      </c>
      <c r="AU92" s="655">
        <f t="shared" si="27"/>
        <v>1038098948.6966672</v>
      </c>
      <c r="AV92" s="656" t="s">
        <v>2295</v>
      </c>
    </row>
    <row r="93" spans="1:48" s="131" customFormat="1" ht="204" x14ac:dyDescent="0.2">
      <c r="A93" s="1015"/>
      <c r="B93" s="1015"/>
      <c r="C93" s="1015"/>
      <c r="D93" s="1206"/>
      <c r="E93" s="1015"/>
      <c r="F93" s="251" t="s">
        <v>1282</v>
      </c>
      <c r="G93" s="870" t="s">
        <v>1283</v>
      </c>
      <c r="H93" s="201">
        <v>2.79</v>
      </c>
      <c r="I93" s="201">
        <v>4.04</v>
      </c>
      <c r="J93" s="845">
        <v>2.84</v>
      </c>
      <c r="K93" s="844">
        <v>3.04</v>
      </c>
      <c r="L93" s="844">
        <v>3.64</v>
      </c>
      <c r="M93" s="846">
        <v>4.04</v>
      </c>
      <c r="N93" s="276" t="s">
        <v>1284</v>
      </c>
      <c r="O93" s="145" t="s">
        <v>1285</v>
      </c>
      <c r="P93" s="146" t="s">
        <v>1273</v>
      </c>
      <c r="Q93" s="146"/>
      <c r="R93" s="146">
        <v>4000</v>
      </c>
      <c r="S93" s="208">
        <v>200</v>
      </c>
      <c r="T93" s="201">
        <v>500</v>
      </c>
      <c r="U93" s="201">
        <v>2300</v>
      </c>
      <c r="V93" s="758">
        <v>1000</v>
      </c>
      <c r="W93" s="766">
        <v>470925165.37666708</v>
      </c>
      <c r="X93" s="417"/>
      <c r="Y93" s="417">
        <v>1330357.1400000001</v>
      </c>
      <c r="Z93" s="417"/>
      <c r="AA93" s="417"/>
      <c r="AB93" s="417">
        <f t="shared" si="23"/>
        <v>472255522.51666707</v>
      </c>
      <c r="AC93" s="417">
        <v>220897781.15000001</v>
      </c>
      <c r="AD93" s="418"/>
      <c r="AE93" s="417">
        <v>49957116.149999999</v>
      </c>
      <c r="AF93" s="418"/>
      <c r="AG93" s="418"/>
      <c r="AH93" s="417">
        <f t="shared" si="24"/>
        <v>270854897.30000001</v>
      </c>
      <c r="AI93" s="417">
        <v>208930322.19999999</v>
      </c>
      <c r="AJ93" s="417"/>
      <c r="AK93" s="417">
        <v>49957116.149999999</v>
      </c>
      <c r="AL93" s="417"/>
      <c r="AM93" s="417"/>
      <c r="AN93" s="417">
        <f t="shared" si="25"/>
        <v>258887438.34999999</v>
      </c>
      <c r="AO93" s="418">
        <v>214769181.34</v>
      </c>
      <c r="AP93" s="418"/>
      <c r="AQ93" s="418">
        <v>59001323.340000004</v>
      </c>
      <c r="AR93" s="418"/>
      <c r="AS93" s="418"/>
      <c r="AT93" s="650">
        <f t="shared" si="26"/>
        <v>273770504.68000001</v>
      </c>
      <c r="AU93" s="655">
        <f t="shared" si="27"/>
        <v>1275768362.8466671</v>
      </c>
      <c r="AV93" s="656" t="s">
        <v>2295</v>
      </c>
    </row>
    <row r="94" spans="1:48" s="131" customFormat="1" ht="114.75" x14ac:dyDescent="0.2">
      <c r="A94" s="1015"/>
      <c r="B94" s="1015"/>
      <c r="C94" s="1015"/>
      <c r="D94" s="1206"/>
      <c r="E94" s="1015"/>
      <c r="F94" s="251" t="s">
        <v>1286</v>
      </c>
      <c r="G94" s="870" t="s">
        <v>1287</v>
      </c>
      <c r="H94" s="201">
        <v>50</v>
      </c>
      <c r="I94" s="201">
        <v>100</v>
      </c>
      <c r="J94" s="209">
        <v>0.55000000000000004</v>
      </c>
      <c r="K94" s="209">
        <v>0.65</v>
      </c>
      <c r="L94" s="209">
        <v>0.85</v>
      </c>
      <c r="M94" s="310">
        <v>1</v>
      </c>
      <c r="N94" s="276" t="s">
        <v>1288</v>
      </c>
      <c r="O94" s="145" t="s">
        <v>1289</v>
      </c>
      <c r="P94" s="146" t="s">
        <v>1273</v>
      </c>
      <c r="Q94" s="146"/>
      <c r="R94" s="146">
        <v>1</v>
      </c>
      <c r="S94" s="201">
        <v>1</v>
      </c>
      <c r="T94" s="201">
        <v>1</v>
      </c>
      <c r="U94" s="201">
        <v>1</v>
      </c>
      <c r="V94" s="758">
        <v>1</v>
      </c>
      <c r="W94" s="766">
        <v>545549640.37666702</v>
      </c>
      <c r="X94" s="417"/>
      <c r="Y94" s="417">
        <v>200862436.13999999</v>
      </c>
      <c r="Z94" s="417"/>
      <c r="AA94" s="417"/>
      <c r="AB94" s="417">
        <f t="shared" si="23"/>
        <v>746412076.51666701</v>
      </c>
      <c r="AC94" s="417">
        <v>830897094.14999998</v>
      </c>
      <c r="AD94" s="418"/>
      <c r="AE94" s="417">
        <v>51957116.149999999</v>
      </c>
      <c r="AF94" s="418"/>
      <c r="AG94" s="418"/>
      <c r="AH94" s="417">
        <f t="shared" si="24"/>
        <v>882854210.29999995</v>
      </c>
      <c r="AI94" s="417">
        <v>848102442.20000005</v>
      </c>
      <c r="AJ94" s="417"/>
      <c r="AK94" s="417">
        <v>51573812.579999998</v>
      </c>
      <c r="AL94" s="417"/>
      <c r="AM94" s="417"/>
      <c r="AN94" s="417">
        <f t="shared" si="25"/>
        <v>899676254.78000009</v>
      </c>
      <c r="AO94" s="418">
        <v>854941301.34000003</v>
      </c>
      <c r="AP94" s="418"/>
      <c r="AQ94" s="418">
        <v>62001323.340000004</v>
      </c>
      <c r="AR94" s="418"/>
      <c r="AS94" s="418"/>
      <c r="AT94" s="650">
        <f t="shared" si="26"/>
        <v>916942624.68000007</v>
      </c>
      <c r="AU94" s="655">
        <f t="shared" si="27"/>
        <v>3445885166.2766671</v>
      </c>
      <c r="AV94" s="656" t="s">
        <v>2295</v>
      </c>
    </row>
    <row r="95" spans="1:48" s="131" customFormat="1" ht="229.5" x14ac:dyDescent="0.2">
      <c r="A95" s="1015"/>
      <c r="B95" s="1015"/>
      <c r="C95" s="1015"/>
      <c r="D95" s="1206"/>
      <c r="E95" s="1015"/>
      <c r="F95" s="251" t="s">
        <v>1290</v>
      </c>
      <c r="G95" s="870" t="s">
        <v>1291</v>
      </c>
      <c r="H95" s="201">
        <v>0</v>
      </c>
      <c r="I95" s="201">
        <v>1</v>
      </c>
      <c r="J95" s="201">
        <v>1</v>
      </c>
      <c r="K95" s="201">
        <v>1</v>
      </c>
      <c r="L95" s="201">
        <v>1</v>
      </c>
      <c r="M95" s="305">
        <v>1</v>
      </c>
      <c r="N95" s="276" t="s">
        <v>1292</v>
      </c>
      <c r="O95" s="145" t="s">
        <v>1293</v>
      </c>
      <c r="P95" s="146" t="s">
        <v>1273</v>
      </c>
      <c r="Q95" s="146"/>
      <c r="R95" s="203">
        <v>0.2</v>
      </c>
      <c r="S95" s="201">
        <v>3</v>
      </c>
      <c r="T95" s="201">
        <v>5</v>
      </c>
      <c r="U95" s="201">
        <v>7</v>
      </c>
      <c r="V95" s="758">
        <v>5</v>
      </c>
      <c r="W95" s="766">
        <v>1304970483.21</v>
      </c>
      <c r="X95" s="417"/>
      <c r="Y95" s="417">
        <v>48080357.140000001</v>
      </c>
      <c r="Z95" s="417"/>
      <c r="AA95" s="417">
        <v>23502564</v>
      </c>
      <c r="AB95" s="417">
        <f t="shared" si="23"/>
        <v>1376553404.3500001</v>
      </c>
      <c r="AC95" s="417">
        <v>1292481478.47</v>
      </c>
      <c r="AD95" s="418"/>
      <c r="AE95" s="417">
        <v>52739648.150000006</v>
      </c>
      <c r="AF95" s="418"/>
      <c r="AG95" s="417">
        <v>21835449</v>
      </c>
      <c r="AH95" s="417">
        <f t="shared" si="24"/>
        <v>1367056575.6200001</v>
      </c>
      <c r="AI95" s="417">
        <v>1309686826.8</v>
      </c>
      <c r="AJ95" s="417"/>
      <c r="AK95" s="417">
        <v>52592399</v>
      </c>
      <c r="AL95" s="417"/>
      <c r="AM95" s="417">
        <v>23407601</v>
      </c>
      <c r="AN95" s="417">
        <f t="shared" si="25"/>
        <v>1385686826.8</v>
      </c>
      <c r="AO95" s="418">
        <v>1327525685.3399999</v>
      </c>
      <c r="AP95" s="418"/>
      <c r="AQ95" s="418">
        <v>55525355.340000004</v>
      </c>
      <c r="AR95" s="418"/>
      <c r="AS95" s="417">
        <v>25092949</v>
      </c>
      <c r="AT95" s="650">
        <f t="shared" si="26"/>
        <v>1408143989.6799998</v>
      </c>
      <c r="AU95" s="655">
        <f t="shared" si="27"/>
        <v>5537440796.4499998</v>
      </c>
      <c r="AV95" s="656" t="s">
        <v>2295</v>
      </c>
    </row>
    <row r="96" spans="1:48" s="131" customFormat="1" ht="62.25" customHeight="1" x14ac:dyDescent="0.2">
      <c r="A96" s="1015"/>
      <c r="B96" s="1015"/>
      <c r="C96" s="1015"/>
      <c r="D96" s="1206"/>
      <c r="E96" s="1015"/>
      <c r="F96" s="251" t="s">
        <v>1294</v>
      </c>
      <c r="G96" s="870" t="s">
        <v>1295</v>
      </c>
      <c r="H96" s="201">
        <v>97</v>
      </c>
      <c r="I96" s="201">
        <v>97</v>
      </c>
      <c r="J96" s="201">
        <v>97</v>
      </c>
      <c r="K96" s="201">
        <v>97</v>
      </c>
      <c r="L96" s="201">
        <v>97</v>
      </c>
      <c r="M96" s="305">
        <v>97</v>
      </c>
      <c r="N96" s="276" t="s">
        <v>1296</v>
      </c>
      <c r="O96" s="145" t="s">
        <v>1297</v>
      </c>
      <c r="P96" s="146" t="s">
        <v>1219</v>
      </c>
      <c r="Q96" s="146"/>
      <c r="R96" s="146">
        <v>25</v>
      </c>
      <c r="S96" s="201">
        <v>25</v>
      </c>
      <c r="T96" s="201">
        <v>25</v>
      </c>
      <c r="U96" s="201">
        <v>25</v>
      </c>
      <c r="V96" s="758">
        <v>25</v>
      </c>
      <c r="W96" s="766">
        <v>1043875245.21</v>
      </c>
      <c r="X96" s="417"/>
      <c r="Y96" s="417">
        <v>16330357.140000001</v>
      </c>
      <c r="Z96" s="417"/>
      <c r="AA96" s="417"/>
      <c r="AB96" s="417">
        <f t="shared" si="23"/>
        <v>1060205602.35</v>
      </c>
      <c r="AC96" s="417">
        <v>1007883676.7799999</v>
      </c>
      <c r="AD96" s="418"/>
      <c r="AE96" s="417">
        <v>17908801.550000001</v>
      </c>
      <c r="AF96" s="418"/>
      <c r="AG96" s="418"/>
      <c r="AH96" s="417">
        <f t="shared" si="24"/>
        <v>1025792478.3299998</v>
      </c>
      <c r="AI96" s="417">
        <v>1025089024.2</v>
      </c>
      <c r="AJ96" s="417"/>
      <c r="AK96" s="417">
        <v>18910001.550000001</v>
      </c>
      <c r="AL96" s="417"/>
      <c r="AM96" s="417"/>
      <c r="AN96" s="417">
        <f t="shared" si="25"/>
        <v>1043999025.75</v>
      </c>
      <c r="AO96" s="418">
        <v>1043880404.1600001</v>
      </c>
      <c r="AP96" s="418"/>
      <c r="AQ96" s="418">
        <v>16371244.470000003</v>
      </c>
      <c r="AR96" s="418"/>
      <c r="AS96" s="418"/>
      <c r="AT96" s="650">
        <f t="shared" si="26"/>
        <v>1060251648.6300001</v>
      </c>
      <c r="AU96" s="655">
        <f t="shared" si="27"/>
        <v>4190248755.0599999</v>
      </c>
      <c r="AV96" s="656" t="s">
        <v>2295</v>
      </c>
    </row>
    <row r="97" spans="1:48" s="131" customFormat="1" ht="12.75" customHeight="1" x14ac:dyDescent="0.2">
      <c r="A97" s="1015"/>
      <c r="B97" s="1015"/>
      <c r="C97" s="748"/>
      <c r="D97" s="736"/>
      <c r="E97" s="736"/>
      <c r="F97" s="749"/>
      <c r="G97" s="870"/>
      <c r="H97" s="709"/>
      <c r="I97" s="709"/>
      <c r="J97" s="709"/>
      <c r="K97" s="709"/>
      <c r="L97" s="709"/>
      <c r="M97" s="710"/>
      <c r="N97" s="719"/>
      <c r="O97" s="719"/>
      <c r="P97" s="720"/>
      <c r="Q97" s="716"/>
      <c r="R97" s="716"/>
      <c r="S97" s="716"/>
      <c r="T97" s="716"/>
      <c r="U97" s="716"/>
      <c r="V97" s="716"/>
      <c r="W97" s="767">
        <f>+SUM(W61:W96)</f>
        <v>11217301837.630001</v>
      </c>
      <c r="X97" s="767">
        <f t="shared" ref="X97:AB97" si="28">+SUM(X61:X96)</f>
        <v>0</v>
      </c>
      <c r="Y97" s="767">
        <f t="shared" si="28"/>
        <v>559244999.91999972</v>
      </c>
      <c r="Z97" s="767">
        <f t="shared" si="28"/>
        <v>0</v>
      </c>
      <c r="AA97" s="767">
        <f t="shared" si="28"/>
        <v>23502564</v>
      </c>
      <c r="AB97" s="767">
        <f t="shared" si="28"/>
        <v>11800049401.550007</v>
      </c>
      <c r="AC97" s="767">
        <f>+SUM(AC61:AC96)</f>
        <v>11553820893.000002</v>
      </c>
      <c r="AD97" s="767">
        <f t="shared" ref="AD97" si="29">+SUM(AD61:AD96)</f>
        <v>0</v>
      </c>
      <c r="AE97" s="767">
        <f t="shared" ref="AE97" si="30">+SUM(AE61:AE96)</f>
        <v>576022349.99999988</v>
      </c>
      <c r="AF97" s="767">
        <f t="shared" ref="AF97" si="31">+SUM(AF61:AF96)</f>
        <v>0</v>
      </c>
      <c r="AG97" s="767">
        <f t="shared" ref="AG97" si="32">+SUM(AG61:AG96)</f>
        <v>21835449</v>
      </c>
      <c r="AH97" s="767">
        <f t="shared" ref="AH97" si="33">+SUM(AH61:AH96)</f>
        <v>12151678691.999998</v>
      </c>
      <c r="AI97" s="767">
        <f>+SUM(AI61:AI96)</f>
        <v>11900435519.999998</v>
      </c>
      <c r="AJ97" s="767">
        <f t="shared" ref="AJ97" si="34">+SUM(AJ61:AJ96)</f>
        <v>0</v>
      </c>
      <c r="AK97" s="767">
        <f t="shared" ref="AK97" si="35">+SUM(AK61:AK96)</f>
        <v>593303020.5</v>
      </c>
      <c r="AL97" s="767">
        <f t="shared" ref="AL97" si="36">+SUM(AL61:AL96)</f>
        <v>0</v>
      </c>
      <c r="AM97" s="767">
        <f t="shared" ref="AM97" si="37">+SUM(AM61:AM96)</f>
        <v>23407601</v>
      </c>
      <c r="AN97" s="767">
        <f t="shared" ref="AN97" si="38">+SUM(AN61:AN96)</f>
        <v>12517146141.5</v>
      </c>
      <c r="AO97" s="767">
        <f>+SUM(AO61:AO96)</f>
        <v>12257448586</v>
      </c>
      <c r="AP97" s="767">
        <f t="shared" ref="AP97" si="39">+SUM(AP61:AP96)</f>
        <v>0</v>
      </c>
      <c r="AQ97" s="767">
        <f t="shared" ref="AQ97" si="40">+SUM(AQ61:AQ96)</f>
        <v>611102111.12340021</v>
      </c>
      <c r="AR97" s="767">
        <f t="shared" ref="AR97" si="41">+SUM(AR61:AR96)</f>
        <v>0</v>
      </c>
      <c r="AS97" s="767">
        <f t="shared" ref="AS97" si="42">+SUM(AS61:AS96)</f>
        <v>25092949</v>
      </c>
      <c r="AT97" s="767">
        <f t="shared" ref="AT97:AU97" si="43">+SUM(AT61:AT96)</f>
        <v>12893643646.123402</v>
      </c>
      <c r="AU97" s="767">
        <f t="shared" si="43"/>
        <v>49362517881.173393</v>
      </c>
      <c r="AV97" s="750"/>
    </row>
    <row r="98" spans="1:48" s="131" customFormat="1" ht="90.75" customHeight="1" x14ac:dyDescent="0.2">
      <c r="A98" s="1015"/>
      <c r="B98" s="1015"/>
      <c r="C98" s="1015" t="s">
        <v>48</v>
      </c>
      <c r="D98" s="955" t="s">
        <v>169</v>
      </c>
      <c r="E98" s="1174" t="s">
        <v>170</v>
      </c>
      <c r="F98" s="251" t="s">
        <v>1298</v>
      </c>
      <c r="G98" s="870" t="s">
        <v>2278</v>
      </c>
      <c r="H98" s="200">
        <v>100</v>
      </c>
      <c r="I98" s="200">
        <v>100</v>
      </c>
      <c r="J98" s="200">
        <v>100</v>
      </c>
      <c r="K98" s="200">
        <v>100</v>
      </c>
      <c r="L98" s="200">
        <v>100</v>
      </c>
      <c r="M98" s="304">
        <v>100</v>
      </c>
      <c r="N98" s="276" t="s">
        <v>1299</v>
      </c>
      <c r="O98" s="145" t="s">
        <v>1300</v>
      </c>
      <c r="P98" s="146" t="s">
        <v>13</v>
      </c>
      <c r="Q98" s="147">
        <v>832583</v>
      </c>
      <c r="R98" s="147" t="s">
        <v>2279</v>
      </c>
      <c r="S98" s="147" t="s">
        <v>2280</v>
      </c>
      <c r="T98" s="147" t="s">
        <v>2281</v>
      </c>
      <c r="U98" s="147" t="s">
        <v>2282</v>
      </c>
      <c r="V98" s="761" t="s">
        <v>2279</v>
      </c>
      <c r="W98" s="768"/>
      <c r="X98" s="418"/>
      <c r="Y98" s="418"/>
      <c r="Z98" s="418"/>
      <c r="AA98" s="418">
        <v>15666664293</v>
      </c>
      <c r="AB98" s="417">
        <f t="shared" ref="AB98:AB100" si="44">W98+X98+Y98+Z98+AA98</f>
        <v>15666664293</v>
      </c>
      <c r="AC98" s="418"/>
      <c r="AD98" s="418"/>
      <c r="AE98" s="418"/>
      <c r="AF98" s="418"/>
      <c r="AG98" s="418">
        <v>16606664150.58</v>
      </c>
      <c r="AH98" s="417">
        <f t="shared" ref="AH98:AH100" si="45">AC98+AD98+AE98+AF98+AG98</f>
        <v>16606664150.58</v>
      </c>
      <c r="AI98" s="418"/>
      <c r="AJ98" s="418"/>
      <c r="AK98" s="418"/>
      <c r="AL98" s="418"/>
      <c r="AM98" s="418">
        <v>17603063999.614799</v>
      </c>
      <c r="AN98" s="417">
        <f t="shared" ref="AN98:AN100" si="46">AI98+AJ98+AK98+AL98+AM98</f>
        <v>17603063999.614799</v>
      </c>
      <c r="AO98" s="418"/>
      <c r="AP98" s="418"/>
      <c r="AQ98" s="418"/>
      <c r="AR98" s="418"/>
      <c r="AS98" s="418">
        <v>18659247839.591686</v>
      </c>
      <c r="AT98" s="650">
        <f t="shared" ref="AT98:AT100" si="47">AO98+AP98+AQ98+AR98+AS98</f>
        <v>18659247839.591686</v>
      </c>
      <c r="AU98" s="655">
        <f t="shared" ref="AU98:AU100" si="48">AT98+AN98+AH98+AB98</f>
        <v>68535640282.786484</v>
      </c>
      <c r="AV98" s="656" t="s">
        <v>2295</v>
      </c>
    </row>
    <row r="99" spans="1:48" s="131" customFormat="1" ht="99" customHeight="1" x14ac:dyDescent="0.2">
      <c r="A99" s="1015"/>
      <c r="B99" s="1015"/>
      <c r="C99" s="1015"/>
      <c r="D99" s="956"/>
      <c r="E99" s="1018"/>
      <c r="F99" s="251" t="s">
        <v>1298</v>
      </c>
      <c r="G99" s="917" t="s">
        <v>2332</v>
      </c>
      <c r="H99" s="200">
        <v>100</v>
      </c>
      <c r="I99" s="200">
        <v>100</v>
      </c>
      <c r="J99" s="200">
        <v>100</v>
      </c>
      <c r="K99" s="200">
        <v>100</v>
      </c>
      <c r="L99" s="200">
        <v>100</v>
      </c>
      <c r="M99" s="304">
        <v>100</v>
      </c>
      <c r="N99" s="276" t="s">
        <v>1301</v>
      </c>
      <c r="O99" s="145" t="s">
        <v>1302</v>
      </c>
      <c r="P99" s="146" t="s">
        <v>1219</v>
      </c>
      <c r="Q99" s="146">
        <v>3</v>
      </c>
      <c r="R99" s="146">
        <v>3</v>
      </c>
      <c r="S99" s="146">
        <v>2</v>
      </c>
      <c r="T99" s="146">
        <v>1</v>
      </c>
      <c r="U99" s="146"/>
      <c r="V99" s="759"/>
      <c r="W99" s="769">
        <v>20283069159</v>
      </c>
      <c r="X99" s="419"/>
      <c r="Y99" s="419">
        <v>1974763973</v>
      </c>
      <c r="Z99" s="419"/>
      <c r="AA99" s="419">
        <v>7431730004</v>
      </c>
      <c r="AB99" s="417">
        <f t="shared" si="44"/>
        <v>29689563136</v>
      </c>
      <c r="AC99" s="418">
        <v>20891561234</v>
      </c>
      <c r="AD99" s="418"/>
      <c r="AE99" s="418">
        <v>1954606892.1900001</v>
      </c>
      <c r="AF99" s="418"/>
      <c r="AG99" s="418">
        <v>7486306191.4200001</v>
      </c>
      <c r="AH99" s="417">
        <f t="shared" si="45"/>
        <v>30332474317.610001</v>
      </c>
      <c r="AI99" s="418">
        <v>21518308070</v>
      </c>
      <c r="AJ99" s="418"/>
      <c r="AK99" s="418">
        <v>2006245098.96</v>
      </c>
      <c r="AL99" s="418"/>
      <c r="AM99" s="418">
        <v>7535289930.3852005</v>
      </c>
      <c r="AN99" s="417">
        <f t="shared" si="46"/>
        <v>31059843099.3452</v>
      </c>
      <c r="AO99" s="418">
        <v>22163857903</v>
      </c>
      <c r="AP99" s="418"/>
      <c r="AQ99" s="418">
        <v>2059732451.9200001</v>
      </c>
      <c r="AR99" s="418"/>
      <c r="AS99" s="418">
        <v>7578302088.4083138</v>
      </c>
      <c r="AT99" s="650">
        <f t="shared" si="47"/>
        <v>31801892443.328312</v>
      </c>
      <c r="AU99" s="655">
        <f t="shared" si="48"/>
        <v>122883772996.28351</v>
      </c>
      <c r="AV99" s="656" t="s">
        <v>2295</v>
      </c>
    </row>
    <row r="100" spans="1:48" s="131" customFormat="1" ht="133.5" customHeight="1" x14ac:dyDescent="0.2">
      <c r="A100" s="1015"/>
      <c r="B100" s="1015"/>
      <c r="C100" s="1015"/>
      <c r="D100" s="956"/>
      <c r="E100" s="1018"/>
      <c r="F100" s="251" t="s">
        <v>1298</v>
      </c>
      <c r="G100" s="870" t="s">
        <v>2333</v>
      </c>
      <c r="H100" s="200">
        <v>100</v>
      </c>
      <c r="I100" s="200">
        <v>100</v>
      </c>
      <c r="J100" s="200">
        <v>100</v>
      </c>
      <c r="K100" s="200">
        <v>100</v>
      </c>
      <c r="L100" s="200">
        <v>100</v>
      </c>
      <c r="M100" s="304">
        <v>100</v>
      </c>
      <c r="N100" s="1117" t="s">
        <v>2202</v>
      </c>
      <c r="O100" s="1035" t="s">
        <v>1303</v>
      </c>
      <c r="P100" s="1035" t="s">
        <v>13</v>
      </c>
      <c r="Q100" s="1035">
        <v>300</v>
      </c>
      <c r="R100" s="1035">
        <v>300</v>
      </c>
      <c r="S100" s="1233">
        <v>75</v>
      </c>
      <c r="T100" s="1233">
        <v>75</v>
      </c>
      <c r="U100" s="1233">
        <v>75</v>
      </c>
      <c r="V100" s="1235">
        <v>75</v>
      </c>
      <c r="W100" s="1226"/>
      <c r="X100" s="1229"/>
      <c r="Y100" s="1229">
        <v>20000000</v>
      </c>
      <c r="Z100" s="1229"/>
      <c r="AA100" s="1229"/>
      <c r="AB100" s="1114">
        <f t="shared" si="44"/>
        <v>20000000</v>
      </c>
      <c r="AC100" s="1102"/>
      <c r="AD100" s="1102"/>
      <c r="AE100" s="1102">
        <v>100000000</v>
      </c>
      <c r="AF100" s="1102"/>
      <c r="AG100" s="1102"/>
      <c r="AH100" s="1114">
        <f t="shared" si="45"/>
        <v>100000000</v>
      </c>
      <c r="AI100" s="1102"/>
      <c r="AJ100" s="1102"/>
      <c r="AK100" s="1102">
        <v>110000000</v>
      </c>
      <c r="AL100" s="1102"/>
      <c r="AM100" s="1102"/>
      <c r="AN100" s="1114">
        <f t="shared" si="46"/>
        <v>110000000</v>
      </c>
      <c r="AO100" s="1102"/>
      <c r="AP100" s="1102"/>
      <c r="AQ100" s="1102">
        <v>120000000</v>
      </c>
      <c r="AR100" s="1102"/>
      <c r="AS100" s="1102"/>
      <c r="AT100" s="1105">
        <f t="shared" si="47"/>
        <v>120000000</v>
      </c>
      <c r="AU100" s="1108">
        <f t="shared" si="48"/>
        <v>350000000</v>
      </c>
      <c r="AV100" s="656" t="s">
        <v>2295</v>
      </c>
    </row>
    <row r="101" spans="1:48" s="131" customFormat="1" ht="133.5" customHeight="1" x14ac:dyDescent="0.2">
      <c r="A101" s="1015"/>
      <c r="B101" s="1015"/>
      <c r="C101" s="1015"/>
      <c r="D101" s="956"/>
      <c r="E101" s="1018"/>
      <c r="F101" s="515" t="s">
        <v>1298</v>
      </c>
      <c r="G101" s="870" t="s">
        <v>2334</v>
      </c>
      <c r="H101" s="200">
        <v>100</v>
      </c>
      <c r="I101" s="200">
        <v>100</v>
      </c>
      <c r="J101" s="200">
        <v>100</v>
      </c>
      <c r="K101" s="200">
        <v>100</v>
      </c>
      <c r="L101" s="200">
        <v>100</v>
      </c>
      <c r="M101" s="304">
        <v>100</v>
      </c>
      <c r="N101" s="1118"/>
      <c r="O101" s="1036"/>
      <c r="P101" s="1036"/>
      <c r="Q101" s="1036"/>
      <c r="R101" s="1036"/>
      <c r="S101" s="1234"/>
      <c r="T101" s="1234"/>
      <c r="U101" s="1234"/>
      <c r="V101" s="1236"/>
      <c r="W101" s="1228"/>
      <c r="X101" s="1230"/>
      <c r="Y101" s="1230"/>
      <c r="Z101" s="1230"/>
      <c r="AA101" s="1230"/>
      <c r="AB101" s="1115"/>
      <c r="AC101" s="1103"/>
      <c r="AD101" s="1103"/>
      <c r="AE101" s="1103"/>
      <c r="AF101" s="1103"/>
      <c r="AG101" s="1103"/>
      <c r="AH101" s="1115"/>
      <c r="AI101" s="1103"/>
      <c r="AJ101" s="1103"/>
      <c r="AK101" s="1103"/>
      <c r="AL101" s="1103"/>
      <c r="AM101" s="1103"/>
      <c r="AN101" s="1115"/>
      <c r="AO101" s="1103"/>
      <c r="AP101" s="1103"/>
      <c r="AQ101" s="1103"/>
      <c r="AR101" s="1103"/>
      <c r="AS101" s="1103"/>
      <c r="AT101" s="1106"/>
      <c r="AU101" s="1109"/>
      <c r="AV101" s="657" t="s">
        <v>2295</v>
      </c>
    </row>
    <row r="102" spans="1:48" s="131" customFormat="1" ht="13.5" customHeight="1" x14ac:dyDescent="0.2">
      <c r="A102" s="1015"/>
      <c r="B102" s="1015"/>
      <c r="C102" s="1015"/>
      <c r="D102" s="736"/>
      <c r="E102" s="736"/>
      <c r="F102" s="749"/>
      <c r="G102" s="870"/>
      <c r="H102" s="709"/>
      <c r="I102" s="709"/>
      <c r="J102" s="709"/>
      <c r="K102" s="709"/>
      <c r="L102" s="709"/>
      <c r="M102" s="710"/>
      <c r="N102" s="719"/>
      <c r="O102" s="719"/>
      <c r="P102" s="720"/>
      <c r="Q102" s="716"/>
      <c r="R102" s="716"/>
      <c r="S102" s="716"/>
      <c r="T102" s="716"/>
      <c r="U102" s="716"/>
      <c r="V102" s="716"/>
      <c r="W102" s="767">
        <f>+SUM(W98:W101)</f>
        <v>20283069159</v>
      </c>
      <c r="X102" s="767">
        <f t="shared" ref="X102:AB102" si="49">+SUM(X98:X101)</f>
        <v>0</v>
      </c>
      <c r="Y102" s="767">
        <f t="shared" si="49"/>
        <v>1994763973</v>
      </c>
      <c r="Z102" s="767">
        <f t="shared" si="49"/>
        <v>0</v>
      </c>
      <c r="AA102" s="767">
        <f t="shared" si="49"/>
        <v>23098394297</v>
      </c>
      <c r="AB102" s="767">
        <f t="shared" si="49"/>
        <v>45376227429</v>
      </c>
      <c r="AC102" s="767">
        <f>+SUM(AC98:AC101)</f>
        <v>20891561234</v>
      </c>
      <c r="AD102" s="767">
        <f t="shared" ref="AD102" si="50">+SUM(AD98:AD101)</f>
        <v>0</v>
      </c>
      <c r="AE102" s="767">
        <f t="shared" ref="AE102" si="51">+SUM(AE98:AE101)</f>
        <v>2054606892.1900001</v>
      </c>
      <c r="AF102" s="767">
        <f t="shared" ref="AF102" si="52">+SUM(AF98:AF101)</f>
        <v>0</v>
      </c>
      <c r="AG102" s="767">
        <f t="shared" ref="AG102" si="53">+SUM(AG98:AG101)</f>
        <v>24092970342</v>
      </c>
      <c r="AH102" s="767">
        <f t="shared" ref="AH102" si="54">+SUM(AH98:AH101)</f>
        <v>47039138468.190002</v>
      </c>
      <c r="AI102" s="767">
        <f>+SUM(AI98:AI101)</f>
        <v>21518308070</v>
      </c>
      <c r="AJ102" s="767">
        <f t="shared" ref="AJ102" si="55">+SUM(AJ98:AJ101)</f>
        <v>0</v>
      </c>
      <c r="AK102" s="767">
        <f t="shared" ref="AK102" si="56">+SUM(AK98:AK101)</f>
        <v>2116245098.96</v>
      </c>
      <c r="AL102" s="767">
        <f t="shared" ref="AL102" si="57">+SUM(AL98:AL101)</f>
        <v>0</v>
      </c>
      <c r="AM102" s="767">
        <f t="shared" ref="AM102" si="58">+SUM(AM98:AM101)</f>
        <v>25138353930</v>
      </c>
      <c r="AN102" s="767">
        <f t="shared" ref="AN102" si="59">+SUM(AN98:AN101)</f>
        <v>48772907098.959999</v>
      </c>
      <c r="AO102" s="767">
        <f>+SUM(AO98:AO101)</f>
        <v>22163857903</v>
      </c>
      <c r="AP102" s="767">
        <f t="shared" ref="AP102" si="60">+SUM(AP98:AP101)</f>
        <v>0</v>
      </c>
      <c r="AQ102" s="767">
        <f t="shared" ref="AQ102" si="61">+SUM(AQ98:AQ101)</f>
        <v>2179732451.9200001</v>
      </c>
      <c r="AR102" s="767">
        <f t="shared" ref="AR102" si="62">+SUM(AR98:AR101)</f>
        <v>0</v>
      </c>
      <c r="AS102" s="767">
        <f t="shared" ref="AS102" si="63">+SUM(AS98:AS101)</f>
        <v>26237549928</v>
      </c>
      <c r="AT102" s="767">
        <f t="shared" ref="AT102:AU102" si="64">+SUM(AT98:AT101)</f>
        <v>50581140282.919998</v>
      </c>
      <c r="AU102" s="767">
        <f t="shared" si="64"/>
        <v>191769413279.07001</v>
      </c>
      <c r="AV102" s="750"/>
    </row>
    <row r="103" spans="1:48" s="131" customFormat="1" ht="119.25" customHeight="1" x14ac:dyDescent="0.2">
      <c r="A103" s="1015"/>
      <c r="B103" s="1015"/>
      <c r="C103" s="1015" t="s">
        <v>49</v>
      </c>
      <c r="D103" s="1206" t="s">
        <v>169</v>
      </c>
      <c r="E103" s="1206" t="s">
        <v>170</v>
      </c>
      <c r="F103" s="1209" t="s">
        <v>1439</v>
      </c>
      <c r="G103" s="966" t="s">
        <v>1304</v>
      </c>
      <c r="H103" s="1175"/>
      <c r="I103" s="1175">
        <v>1131</v>
      </c>
      <c r="J103" s="1096">
        <v>6</v>
      </c>
      <c r="K103" s="1096">
        <v>381</v>
      </c>
      <c r="L103" s="1096">
        <v>756</v>
      </c>
      <c r="M103" s="1099">
        <v>1131</v>
      </c>
      <c r="N103" s="276" t="s">
        <v>1305</v>
      </c>
      <c r="O103" s="213" t="s">
        <v>1306</v>
      </c>
      <c r="P103" s="200" t="s">
        <v>13</v>
      </c>
      <c r="Q103" s="200"/>
      <c r="R103" s="200">
        <v>280</v>
      </c>
      <c r="S103" s="200">
        <v>70</v>
      </c>
      <c r="T103" s="200">
        <v>70</v>
      </c>
      <c r="U103" s="200">
        <v>70</v>
      </c>
      <c r="V103" s="762">
        <v>70</v>
      </c>
      <c r="W103" s="769"/>
      <c r="X103" s="419"/>
      <c r="Y103" s="419">
        <v>250000000</v>
      </c>
      <c r="Z103" s="419"/>
      <c r="AA103" s="419"/>
      <c r="AB103" s="417">
        <f t="shared" ref="AB103:AB110" si="65">W103+X103+Y103+Z103+AA103</f>
        <v>250000000</v>
      </c>
      <c r="AC103" s="419"/>
      <c r="AD103" s="419"/>
      <c r="AE103" s="418">
        <v>269100000</v>
      </c>
      <c r="AF103" s="419"/>
      <c r="AG103" s="419"/>
      <c r="AH103" s="417">
        <f t="shared" ref="AH103:AH110" si="66">AC103+AD103+AE103+AF103+AG103</f>
        <v>269100000</v>
      </c>
      <c r="AI103" s="419"/>
      <c r="AJ103" s="419"/>
      <c r="AK103" s="418">
        <v>270000000</v>
      </c>
      <c r="AL103" s="419"/>
      <c r="AM103" s="419"/>
      <c r="AN103" s="417">
        <f t="shared" ref="AN103:AN110" si="67">AI103+AJ103+AK103+AL103+AM103</f>
        <v>270000000</v>
      </c>
      <c r="AO103" s="419"/>
      <c r="AP103" s="419"/>
      <c r="AQ103" s="418">
        <v>279450000</v>
      </c>
      <c r="AR103" s="419"/>
      <c r="AS103" s="419"/>
      <c r="AT103" s="650">
        <f t="shared" ref="AT103:AT110" si="68">AO103+AP103+AQ103+AR103+AS103</f>
        <v>279450000</v>
      </c>
      <c r="AU103" s="655">
        <f t="shared" ref="AU103:AU110" si="69">AT103+AN103+AH103+AB103</f>
        <v>1068550000</v>
      </c>
      <c r="AV103" s="656" t="s">
        <v>2295</v>
      </c>
    </row>
    <row r="104" spans="1:48" s="131" customFormat="1" ht="76.5" customHeight="1" x14ac:dyDescent="0.2">
      <c r="A104" s="1015"/>
      <c r="B104" s="1015"/>
      <c r="C104" s="1015"/>
      <c r="D104" s="1206"/>
      <c r="E104" s="1206"/>
      <c r="F104" s="1210"/>
      <c r="G104" s="967"/>
      <c r="H104" s="1176"/>
      <c r="I104" s="1176"/>
      <c r="J104" s="1097"/>
      <c r="K104" s="1097"/>
      <c r="L104" s="1097"/>
      <c r="M104" s="1100"/>
      <c r="N104" s="276" t="s">
        <v>1307</v>
      </c>
      <c r="O104" s="145" t="s">
        <v>1308</v>
      </c>
      <c r="P104" s="146" t="s">
        <v>13</v>
      </c>
      <c r="Q104" s="146"/>
      <c r="R104" s="146">
        <v>1</v>
      </c>
      <c r="S104" s="146"/>
      <c r="T104" s="146">
        <v>1</v>
      </c>
      <c r="U104" s="146"/>
      <c r="V104" s="759"/>
      <c r="W104" s="769"/>
      <c r="X104" s="419"/>
      <c r="Y104" s="418"/>
      <c r="Z104" s="419"/>
      <c r="AA104" s="419"/>
      <c r="AB104" s="417">
        <f t="shared" si="65"/>
        <v>0</v>
      </c>
      <c r="AC104" s="419"/>
      <c r="AD104" s="419"/>
      <c r="AE104" s="418">
        <v>201307500</v>
      </c>
      <c r="AF104" s="419"/>
      <c r="AG104" s="419"/>
      <c r="AH104" s="417">
        <f t="shared" si="66"/>
        <v>201307500</v>
      </c>
      <c r="AI104" s="419"/>
      <c r="AJ104" s="419"/>
      <c r="AK104" s="418"/>
      <c r="AL104" s="419"/>
      <c r="AM104" s="419"/>
      <c r="AN104" s="417">
        <f t="shared" si="67"/>
        <v>0</v>
      </c>
      <c r="AO104" s="419"/>
      <c r="AP104" s="419"/>
      <c r="AQ104" s="418"/>
      <c r="AR104" s="419"/>
      <c r="AS104" s="419"/>
      <c r="AT104" s="650">
        <f t="shared" si="68"/>
        <v>0</v>
      </c>
      <c r="AU104" s="655">
        <f t="shared" si="69"/>
        <v>201307500</v>
      </c>
      <c r="AV104" s="656" t="s">
        <v>2295</v>
      </c>
    </row>
    <row r="105" spans="1:48" s="131" customFormat="1" ht="99" customHeight="1" x14ac:dyDescent="0.2">
      <c r="A105" s="1015"/>
      <c r="B105" s="1015"/>
      <c r="C105" s="1015"/>
      <c r="D105" s="1206"/>
      <c r="E105" s="1206"/>
      <c r="F105" s="1210"/>
      <c r="G105" s="967"/>
      <c r="H105" s="1176"/>
      <c r="I105" s="1176"/>
      <c r="J105" s="1097"/>
      <c r="K105" s="1097"/>
      <c r="L105" s="1097"/>
      <c r="M105" s="1100"/>
      <c r="N105" s="276" t="s">
        <v>1309</v>
      </c>
      <c r="O105" s="145" t="s">
        <v>1310</v>
      </c>
      <c r="P105" s="146" t="s">
        <v>13</v>
      </c>
      <c r="Q105" s="146"/>
      <c r="R105" s="146">
        <v>20</v>
      </c>
      <c r="S105" s="146">
        <v>4</v>
      </c>
      <c r="T105" s="146">
        <v>5</v>
      </c>
      <c r="U105" s="146">
        <v>6</v>
      </c>
      <c r="V105" s="759">
        <v>5</v>
      </c>
      <c r="W105" s="769"/>
      <c r="X105" s="419"/>
      <c r="Y105" s="418">
        <v>389000000</v>
      </c>
      <c r="Z105" s="419"/>
      <c r="AA105" s="419"/>
      <c r="AB105" s="417">
        <f t="shared" si="65"/>
        <v>389000000</v>
      </c>
      <c r="AC105" s="419"/>
      <c r="AD105" s="419"/>
      <c r="AE105" s="418">
        <v>201307500</v>
      </c>
      <c r="AF105" s="419"/>
      <c r="AG105" s="419"/>
      <c r="AH105" s="417">
        <f t="shared" si="66"/>
        <v>201307500</v>
      </c>
      <c r="AI105" s="419"/>
      <c r="AJ105" s="419"/>
      <c r="AK105" s="418">
        <v>416706525</v>
      </c>
      <c r="AL105" s="419"/>
      <c r="AM105" s="419"/>
      <c r="AN105" s="417">
        <f t="shared" si="67"/>
        <v>416706525</v>
      </c>
      <c r="AO105" s="419"/>
      <c r="AP105" s="419"/>
      <c r="AQ105" s="418">
        <v>431291253</v>
      </c>
      <c r="AR105" s="419"/>
      <c r="AS105" s="419"/>
      <c r="AT105" s="650">
        <f t="shared" si="68"/>
        <v>431291253</v>
      </c>
      <c r="AU105" s="655">
        <f t="shared" si="69"/>
        <v>1438305278</v>
      </c>
      <c r="AV105" s="656" t="s">
        <v>2295</v>
      </c>
    </row>
    <row r="106" spans="1:48" s="131" customFormat="1" ht="116.25" customHeight="1" x14ac:dyDescent="0.2">
      <c r="A106" s="1015"/>
      <c r="B106" s="1015"/>
      <c r="C106" s="1015"/>
      <c r="D106" s="1206"/>
      <c r="E106" s="1206"/>
      <c r="F106" s="1210"/>
      <c r="G106" s="967"/>
      <c r="H106" s="1176"/>
      <c r="I106" s="1176"/>
      <c r="J106" s="1097"/>
      <c r="K106" s="1097"/>
      <c r="L106" s="1097"/>
      <c r="M106" s="1100"/>
      <c r="N106" s="276" t="s">
        <v>2172</v>
      </c>
      <c r="O106" s="145" t="s">
        <v>2173</v>
      </c>
      <c r="P106" s="146" t="s">
        <v>13</v>
      </c>
      <c r="Q106" s="146"/>
      <c r="R106" s="146">
        <v>2000</v>
      </c>
      <c r="S106" s="146">
        <v>400</v>
      </c>
      <c r="T106" s="146">
        <v>500</v>
      </c>
      <c r="U106" s="146">
        <v>600</v>
      </c>
      <c r="V106" s="759">
        <v>500</v>
      </c>
      <c r="W106" s="769"/>
      <c r="X106" s="419"/>
      <c r="Y106" s="418">
        <v>460938495</v>
      </c>
      <c r="Z106" s="419"/>
      <c r="AA106" s="419"/>
      <c r="AB106" s="417">
        <f t="shared" si="65"/>
        <v>460938495</v>
      </c>
      <c r="AC106" s="419"/>
      <c r="AD106" s="419"/>
      <c r="AE106" s="418">
        <v>477071342</v>
      </c>
      <c r="AF106" s="419"/>
      <c r="AG106" s="419"/>
      <c r="AH106" s="417">
        <f t="shared" si="66"/>
        <v>477071342</v>
      </c>
      <c r="AI106" s="419"/>
      <c r="AJ106" s="419"/>
      <c r="AK106" s="418">
        <v>480000000</v>
      </c>
      <c r="AL106" s="419"/>
      <c r="AM106" s="419"/>
      <c r="AN106" s="417">
        <f t="shared" si="67"/>
        <v>480000000</v>
      </c>
      <c r="AO106" s="419"/>
      <c r="AP106" s="419"/>
      <c r="AQ106" s="418">
        <v>480000000</v>
      </c>
      <c r="AR106" s="419"/>
      <c r="AS106" s="419"/>
      <c r="AT106" s="650">
        <f t="shared" si="68"/>
        <v>480000000</v>
      </c>
      <c r="AU106" s="655">
        <f t="shared" si="69"/>
        <v>1898009837</v>
      </c>
      <c r="AV106" s="656" t="s">
        <v>2295</v>
      </c>
    </row>
    <row r="107" spans="1:48" s="131" customFormat="1" ht="80.25" customHeight="1" x14ac:dyDescent="0.2">
      <c r="A107" s="1015"/>
      <c r="B107" s="1015"/>
      <c r="C107" s="1015"/>
      <c r="D107" s="1206"/>
      <c r="E107" s="1206"/>
      <c r="F107" s="1211"/>
      <c r="G107" s="968"/>
      <c r="H107" s="1177"/>
      <c r="I107" s="1177"/>
      <c r="J107" s="1098"/>
      <c r="K107" s="1098"/>
      <c r="L107" s="1098"/>
      <c r="M107" s="1101"/>
      <c r="N107" s="276" t="s">
        <v>1311</v>
      </c>
      <c r="O107" s="145" t="s">
        <v>1312</v>
      </c>
      <c r="P107" s="146" t="s">
        <v>13</v>
      </c>
      <c r="Q107" s="146"/>
      <c r="R107" s="146">
        <v>1500</v>
      </c>
      <c r="S107" s="146">
        <v>15</v>
      </c>
      <c r="T107" s="146">
        <v>495</v>
      </c>
      <c r="U107" s="146">
        <v>495</v>
      </c>
      <c r="V107" s="759">
        <v>495</v>
      </c>
      <c r="W107" s="769"/>
      <c r="X107" s="419"/>
      <c r="Y107" s="418">
        <v>1028006673</v>
      </c>
      <c r="Z107" s="419"/>
      <c r="AA107" s="419"/>
      <c r="AB107" s="417">
        <f t="shared" si="65"/>
        <v>1028006673</v>
      </c>
      <c r="AC107" s="419"/>
      <c r="AD107" s="419"/>
      <c r="AE107" s="418">
        <v>1063986906</v>
      </c>
      <c r="AF107" s="419"/>
      <c r="AG107" s="419"/>
      <c r="AH107" s="417">
        <f t="shared" si="66"/>
        <v>1063986906</v>
      </c>
      <c r="AI107" s="419"/>
      <c r="AJ107" s="419"/>
      <c r="AK107" s="418">
        <v>1087984243</v>
      </c>
      <c r="AL107" s="419"/>
      <c r="AM107" s="419"/>
      <c r="AN107" s="417">
        <f t="shared" si="67"/>
        <v>1087984243</v>
      </c>
      <c r="AO107" s="419"/>
      <c r="AP107" s="419"/>
      <c r="AQ107" s="418">
        <v>1055747459</v>
      </c>
      <c r="AR107" s="419"/>
      <c r="AS107" s="419"/>
      <c r="AT107" s="650">
        <f t="shared" si="68"/>
        <v>1055747459</v>
      </c>
      <c r="AU107" s="655">
        <f t="shared" si="69"/>
        <v>4235725281</v>
      </c>
      <c r="AV107" s="656" t="s">
        <v>2295</v>
      </c>
    </row>
    <row r="108" spans="1:48" s="131" customFormat="1" ht="88.5" customHeight="1" x14ac:dyDescent="0.2">
      <c r="A108" s="1015"/>
      <c r="B108" s="1015"/>
      <c r="C108" s="1015"/>
      <c r="D108" s="1206"/>
      <c r="E108" s="1206"/>
      <c r="F108" s="251" t="s">
        <v>1440</v>
      </c>
      <c r="G108" s="870" t="s">
        <v>1313</v>
      </c>
      <c r="H108" s="146">
        <v>5</v>
      </c>
      <c r="I108" s="146">
        <v>9</v>
      </c>
      <c r="J108" s="665">
        <v>5</v>
      </c>
      <c r="K108" s="665">
        <v>9</v>
      </c>
      <c r="L108" s="665">
        <v>9</v>
      </c>
      <c r="M108" s="666">
        <v>9</v>
      </c>
      <c r="N108" s="276" t="s">
        <v>1314</v>
      </c>
      <c r="O108" s="145" t="s">
        <v>1315</v>
      </c>
      <c r="P108" s="146" t="s">
        <v>1273</v>
      </c>
      <c r="Q108" s="146"/>
      <c r="R108" s="146">
        <v>4</v>
      </c>
      <c r="S108" s="146"/>
      <c r="T108" s="146">
        <v>4</v>
      </c>
      <c r="U108" s="146"/>
      <c r="V108" s="759"/>
      <c r="W108" s="768"/>
      <c r="X108" s="418"/>
      <c r="Y108" s="418"/>
      <c r="Z108" s="418"/>
      <c r="AA108" s="418"/>
      <c r="AB108" s="417">
        <f t="shared" si="65"/>
        <v>0</v>
      </c>
      <c r="AC108" s="418"/>
      <c r="AD108" s="418">
        <v>18000000000</v>
      </c>
      <c r="AE108" s="418"/>
      <c r="AF108" s="418"/>
      <c r="AG108" s="418"/>
      <c r="AH108" s="417">
        <f t="shared" si="66"/>
        <v>18000000000</v>
      </c>
      <c r="AI108" s="418"/>
      <c r="AJ108" s="418">
        <v>10800000000</v>
      </c>
      <c r="AK108" s="418"/>
      <c r="AL108" s="418"/>
      <c r="AM108" s="418"/>
      <c r="AN108" s="417">
        <f t="shared" si="67"/>
        <v>10800000000</v>
      </c>
      <c r="AO108" s="418"/>
      <c r="AP108" s="418">
        <v>8000000000</v>
      </c>
      <c r="AQ108" s="418"/>
      <c r="AR108" s="418"/>
      <c r="AS108" s="418"/>
      <c r="AT108" s="650">
        <f t="shared" si="68"/>
        <v>8000000000</v>
      </c>
      <c r="AU108" s="655">
        <f t="shared" si="69"/>
        <v>36800000000</v>
      </c>
      <c r="AV108" s="656" t="s">
        <v>2295</v>
      </c>
    </row>
    <row r="109" spans="1:48" s="131" customFormat="1" ht="150" customHeight="1" x14ac:dyDescent="0.2">
      <c r="A109" s="1015"/>
      <c r="B109" s="1015"/>
      <c r="C109" s="1015"/>
      <c r="D109" s="1206"/>
      <c r="E109" s="1206"/>
      <c r="F109" s="251" t="s">
        <v>1316</v>
      </c>
      <c r="G109" s="870" t="s">
        <v>1317</v>
      </c>
      <c r="H109" s="146">
        <v>4</v>
      </c>
      <c r="I109" s="146">
        <v>12</v>
      </c>
      <c r="J109" s="665">
        <v>4</v>
      </c>
      <c r="K109" s="665">
        <v>8</v>
      </c>
      <c r="L109" s="665">
        <v>12</v>
      </c>
      <c r="M109" s="666">
        <v>12</v>
      </c>
      <c r="N109" s="276" t="s">
        <v>1318</v>
      </c>
      <c r="O109" s="145" t="s">
        <v>1319</v>
      </c>
      <c r="P109" s="146" t="s">
        <v>1273</v>
      </c>
      <c r="Q109" s="146"/>
      <c r="R109" s="146">
        <v>8</v>
      </c>
      <c r="S109" s="146"/>
      <c r="T109" s="146">
        <v>4</v>
      </c>
      <c r="U109" s="146">
        <v>4</v>
      </c>
      <c r="V109" s="759"/>
      <c r="W109" s="768"/>
      <c r="X109" s="418"/>
      <c r="Y109" s="418"/>
      <c r="Z109" s="418"/>
      <c r="AA109" s="418"/>
      <c r="AB109" s="417">
        <f t="shared" si="65"/>
        <v>0</v>
      </c>
      <c r="AC109" s="418"/>
      <c r="AD109" s="418">
        <v>4500000000</v>
      </c>
      <c r="AE109" s="418"/>
      <c r="AF109" s="418"/>
      <c r="AG109" s="418"/>
      <c r="AH109" s="417">
        <f t="shared" si="66"/>
        <v>4500000000</v>
      </c>
      <c r="AI109" s="418"/>
      <c r="AJ109" s="418">
        <v>4500000000</v>
      </c>
      <c r="AK109" s="418"/>
      <c r="AL109" s="418"/>
      <c r="AM109" s="418"/>
      <c r="AN109" s="417">
        <f t="shared" si="67"/>
        <v>4500000000</v>
      </c>
      <c r="AO109" s="418"/>
      <c r="AP109" s="418"/>
      <c r="AQ109" s="418"/>
      <c r="AR109" s="418"/>
      <c r="AS109" s="418"/>
      <c r="AT109" s="650">
        <f t="shared" si="68"/>
        <v>0</v>
      </c>
      <c r="AU109" s="655">
        <f t="shared" si="69"/>
        <v>9000000000</v>
      </c>
      <c r="AV109" s="656" t="s">
        <v>2295</v>
      </c>
    </row>
    <row r="110" spans="1:48" s="131" customFormat="1" ht="147.75" customHeight="1" x14ac:dyDescent="0.2">
      <c r="A110" s="1015"/>
      <c r="B110" s="1015"/>
      <c r="C110" s="1015"/>
      <c r="D110" s="1206"/>
      <c r="E110" s="1206"/>
      <c r="F110" s="251" t="s">
        <v>1320</v>
      </c>
      <c r="G110" s="870" t="s">
        <v>1321</v>
      </c>
      <c r="H110" s="146">
        <v>4</v>
      </c>
      <c r="I110" s="146">
        <v>10</v>
      </c>
      <c r="J110" s="665">
        <v>4</v>
      </c>
      <c r="K110" s="665">
        <v>10</v>
      </c>
      <c r="L110" s="665">
        <v>10</v>
      </c>
      <c r="M110" s="666">
        <v>10</v>
      </c>
      <c r="N110" s="276" t="s">
        <v>1322</v>
      </c>
      <c r="O110" s="145" t="s">
        <v>1323</v>
      </c>
      <c r="P110" s="146" t="s">
        <v>1273</v>
      </c>
      <c r="Q110" s="146"/>
      <c r="R110" s="146">
        <v>8</v>
      </c>
      <c r="S110" s="146"/>
      <c r="T110" s="146">
        <v>4</v>
      </c>
      <c r="U110" s="146">
        <v>4</v>
      </c>
      <c r="V110" s="759"/>
      <c r="W110" s="768"/>
      <c r="X110" s="418">
        <v>5000000000</v>
      </c>
      <c r="Y110" s="418"/>
      <c r="Z110" s="418"/>
      <c r="AA110" s="418"/>
      <c r="AB110" s="417">
        <f t="shared" si="65"/>
        <v>5000000000</v>
      </c>
      <c r="AC110" s="418"/>
      <c r="AD110" s="418">
        <v>3000000000</v>
      </c>
      <c r="AE110" s="418"/>
      <c r="AF110" s="418"/>
      <c r="AG110" s="418"/>
      <c r="AH110" s="417">
        <f t="shared" si="66"/>
        <v>3000000000</v>
      </c>
      <c r="AI110" s="418"/>
      <c r="AJ110" s="418">
        <v>2227004552</v>
      </c>
      <c r="AK110" s="418"/>
      <c r="AL110" s="418"/>
      <c r="AM110" s="418"/>
      <c r="AN110" s="417">
        <f t="shared" si="67"/>
        <v>2227004552</v>
      </c>
      <c r="AO110" s="418"/>
      <c r="AP110" s="418"/>
      <c r="AQ110" s="418"/>
      <c r="AR110" s="418"/>
      <c r="AS110" s="418"/>
      <c r="AT110" s="650">
        <f t="shared" si="68"/>
        <v>0</v>
      </c>
      <c r="AU110" s="655">
        <f t="shared" si="69"/>
        <v>10227004552</v>
      </c>
      <c r="AV110" s="656" t="s">
        <v>2295</v>
      </c>
    </row>
    <row r="111" spans="1:48" s="131" customFormat="1" ht="13.5" customHeight="1" x14ac:dyDescent="0.2">
      <c r="A111" s="1015"/>
      <c r="B111" s="1015"/>
      <c r="C111" s="1015"/>
      <c r="D111" s="736"/>
      <c r="E111" s="736"/>
      <c r="F111" s="749"/>
      <c r="G111" s="870"/>
      <c r="H111" s="709"/>
      <c r="I111" s="709"/>
      <c r="J111" s="709"/>
      <c r="K111" s="709"/>
      <c r="L111" s="709"/>
      <c r="M111" s="710"/>
      <c r="N111" s="719"/>
      <c r="O111" s="719"/>
      <c r="P111" s="720"/>
      <c r="Q111" s="716"/>
      <c r="R111" s="716"/>
      <c r="S111" s="716"/>
      <c r="T111" s="716"/>
      <c r="U111" s="716"/>
      <c r="V111" s="716"/>
      <c r="W111" s="767">
        <f>+SUM(W103:W110)</f>
        <v>0</v>
      </c>
      <c r="X111" s="767">
        <f t="shared" ref="X111:AB111" si="70">+SUM(X103:X110)</f>
        <v>5000000000</v>
      </c>
      <c r="Y111" s="767">
        <f t="shared" si="70"/>
        <v>2127945168</v>
      </c>
      <c r="Z111" s="767">
        <f t="shared" si="70"/>
        <v>0</v>
      </c>
      <c r="AA111" s="767">
        <f t="shared" si="70"/>
        <v>0</v>
      </c>
      <c r="AB111" s="767">
        <f t="shared" si="70"/>
        <v>7127945168</v>
      </c>
      <c r="AC111" s="767">
        <f>+SUM(AC103:AC110)</f>
        <v>0</v>
      </c>
      <c r="AD111" s="767">
        <f t="shared" ref="AD111" si="71">+SUM(AD103:AD110)</f>
        <v>25500000000</v>
      </c>
      <c r="AE111" s="767">
        <f t="shared" ref="AE111" si="72">+SUM(AE103:AE110)</f>
        <v>2212773248</v>
      </c>
      <c r="AF111" s="767">
        <f t="shared" ref="AF111" si="73">+SUM(AF103:AF110)</f>
        <v>0</v>
      </c>
      <c r="AG111" s="767">
        <f t="shared" ref="AG111" si="74">+SUM(AG103:AG110)</f>
        <v>0</v>
      </c>
      <c r="AH111" s="767">
        <f t="shared" ref="AH111" si="75">+SUM(AH103:AH110)</f>
        <v>27712773248</v>
      </c>
      <c r="AI111" s="767">
        <f>+SUM(AI103:AI110)</f>
        <v>0</v>
      </c>
      <c r="AJ111" s="767">
        <f t="shared" ref="AJ111" si="76">+SUM(AJ103:AJ110)</f>
        <v>17527004552</v>
      </c>
      <c r="AK111" s="767">
        <f t="shared" ref="AK111" si="77">+SUM(AK103:AK110)</f>
        <v>2254690768</v>
      </c>
      <c r="AL111" s="767">
        <f t="shared" ref="AL111" si="78">+SUM(AL103:AL110)</f>
        <v>0</v>
      </c>
      <c r="AM111" s="767">
        <f t="shared" ref="AM111" si="79">+SUM(AM103:AM110)</f>
        <v>0</v>
      </c>
      <c r="AN111" s="767">
        <f t="shared" ref="AN111" si="80">+SUM(AN103:AN110)</f>
        <v>19781695320</v>
      </c>
      <c r="AO111" s="767">
        <f>+SUM(AO103:AO110)</f>
        <v>0</v>
      </c>
      <c r="AP111" s="767">
        <f t="shared" ref="AP111" si="81">+SUM(AP103:AP110)</f>
        <v>8000000000</v>
      </c>
      <c r="AQ111" s="767">
        <f t="shared" ref="AQ111" si="82">+SUM(AQ103:AQ110)</f>
        <v>2246488712</v>
      </c>
      <c r="AR111" s="767">
        <f t="shared" ref="AR111" si="83">+SUM(AR103:AR110)</f>
        <v>0</v>
      </c>
      <c r="AS111" s="767">
        <f t="shared" ref="AS111" si="84">+SUM(AS103:AS110)</f>
        <v>0</v>
      </c>
      <c r="AT111" s="767">
        <f t="shared" ref="AT111:AU111" si="85">+SUM(AT103:AT110)</f>
        <v>10246488712</v>
      </c>
      <c r="AU111" s="767">
        <f t="shared" si="85"/>
        <v>64868902448</v>
      </c>
      <c r="AV111" s="750"/>
    </row>
    <row r="112" spans="1:48" s="131" customFormat="1" ht="81.75" customHeight="1" x14ac:dyDescent="0.2">
      <c r="A112" s="1015"/>
      <c r="B112" s="1015"/>
      <c r="C112" s="1015" t="s">
        <v>50</v>
      </c>
      <c r="D112" s="1206" t="s">
        <v>169</v>
      </c>
      <c r="E112" s="1015" t="s">
        <v>170</v>
      </c>
      <c r="F112" s="292" t="s">
        <v>1324</v>
      </c>
      <c r="G112" s="918" t="s">
        <v>1441</v>
      </c>
      <c r="H112" s="214">
        <v>0</v>
      </c>
      <c r="I112" s="214">
        <v>1</v>
      </c>
      <c r="J112" s="284"/>
      <c r="K112" s="215">
        <v>0.33300000000000002</v>
      </c>
      <c r="L112" s="215">
        <v>0.33300000000000002</v>
      </c>
      <c r="M112" s="311">
        <v>0.33300000000000002</v>
      </c>
      <c r="N112" s="277" t="s">
        <v>1324</v>
      </c>
      <c r="O112" s="216" t="s">
        <v>1325</v>
      </c>
      <c r="P112" s="284" t="s">
        <v>1273</v>
      </c>
      <c r="Q112" s="284">
        <v>0</v>
      </c>
      <c r="R112" s="284">
        <v>1</v>
      </c>
      <c r="S112" s="284"/>
      <c r="T112" s="284">
        <v>0.5</v>
      </c>
      <c r="U112" s="284">
        <v>0.5</v>
      </c>
      <c r="V112" s="763"/>
      <c r="W112" s="770"/>
      <c r="X112" s="420"/>
      <c r="Y112" s="420"/>
      <c r="Z112" s="420"/>
      <c r="AA112" s="420"/>
      <c r="AB112" s="417"/>
      <c r="AC112" s="420"/>
      <c r="AD112" s="420"/>
      <c r="AE112" s="421">
        <v>778617000</v>
      </c>
      <c r="AF112" s="420"/>
      <c r="AG112" s="420"/>
      <c r="AH112" s="417">
        <f>AG112+AF112+AE112+AD112+AC112</f>
        <v>778617000</v>
      </c>
      <c r="AI112" s="420"/>
      <c r="AJ112" s="420"/>
      <c r="AK112" s="420">
        <v>777236823</v>
      </c>
      <c r="AL112" s="420"/>
      <c r="AM112" s="420"/>
      <c r="AN112" s="417">
        <f>AM112+AL112+AK112+AJ112+AI112</f>
        <v>777236823</v>
      </c>
      <c r="AO112" s="420"/>
      <c r="AP112" s="420"/>
      <c r="AQ112" s="420">
        <v>766617000</v>
      </c>
      <c r="AR112" s="420"/>
      <c r="AS112" s="420"/>
      <c r="AT112" s="650">
        <f>AS112+AR112+AQ112+AP112+AO112</f>
        <v>766617000</v>
      </c>
      <c r="AU112" s="655">
        <f>AB112+AH112+AN112+AT112</f>
        <v>2322470823</v>
      </c>
      <c r="AV112" s="656" t="s">
        <v>2295</v>
      </c>
    </row>
    <row r="113" spans="1:48" s="131" customFormat="1" ht="111" customHeight="1" x14ac:dyDescent="0.2">
      <c r="A113" s="1015"/>
      <c r="B113" s="1015"/>
      <c r="C113" s="1015"/>
      <c r="D113" s="1206"/>
      <c r="E113" s="1015"/>
      <c r="F113" s="1209" t="s">
        <v>2338</v>
      </c>
      <c r="G113" s="966" t="s">
        <v>1154</v>
      </c>
      <c r="H113" s="1084">
        <v>13.5</v>
      </c>
      <c r="I113" s="1084">
        <v>12</v>
      </c>
      <c r="J113" s="1086">
        <v>13.5</v>
      </c>
      <c r="K113" s="1086">
        <v>13.5</v>
      </c>
      <c r="L113" s="1086">
        <v>12</v>
      </c>
      <c r="M113" s="1088">
        <v>12</v>
      </c>
      <c r="N113" s="276" t="s">
        <v>1326</v>
      </c>
      <c r="O113" s="145" t="s">
        <v>1327</v>
      </c>
      <c r="P113" s="146" t="s">
        <v>1273</v>
      </c>
      <c r="Q113" s="146"/>
      <c r="R113" s="147">
        <v>6000</v>
      </c>
      <c r="S113" s="201">
        <v>500</v>
      </c>
      <c r="T113" s="158">
        <v>1500</v>
      </c>
      <c r="U113" s="158">
        <v>2000</v>
      </c>
      <c r="V113" s="699">
        <v>2000</v>
      </c>
      <c r="W113" s="768"/>
      <c r="X113" s="418"/>
      <c r="Y113" s="418">
        <v>280000000</v>
      </c>
      <c r="Z113" s="418"/>
      <c r="AA113" s="418"/>
      <c r="AB113" s="417">
        <f>AA113+Z113+Y113+X113+W113</f>
        <v>280000000</v>
      </c>
      <c r="AC113" s="418"/>
      <c r="AD113" s="418"/>
      <c r="AE113" s="418">
        <v>50000000</v>
      </c>
      <c r="AF113" s="418"/>
      <c r="AG113" s="418"/>
      <c r="AH113" s="417">
        <f t="shared" ref="AH113:AH118" si="86">AG113+AF113+AE113+AD113+AC113</f>
        <v>50000000</v>
      </c>
      <c r="AI113" s="418"/>
      <c r="AJ113" s="418"/>
      <c r="AK113" s="418">
        <v>50000000</v>
      </c>
      <c r="AL113" s="418"/>
      <c r="AM113" s="418"/>
      <c r="AN113" s="417">
        <f t="shared" ref="AN113:AN118" si="87">AM113+AL113+AK113+AJ113+AI113</f>
        <v>50000000</v>
      </c>
      <c r="AO113" s="418"/>
      <c r="AP113" s="418"/>
      <c r="AQ113" s="418">
        <v>50000000</v>
      </c>
      <c r="AR113" s="418"/>
      <c r="AS113" s="418"/>
      <c r="AT113" s="650">
        <f t="shared" ref="AT113:AT118" si="88">AS113+AR113+AQ113+AP113+AO113</f>
        <v>50000000</v>
      </c>
      <c r="AU113" s="655">
        <f t="shared" ref="AU113:AU118" si="89">AB113+AH113+AN113+AT113</f>
        <v>430000000</v>
      </c>
      <c r="AV113" s="656" t="s">
        <v>2295</v>
      </c>
    </row>
    <row r="114" spans="1:48" s="131" customFormat="1" ht="82.5" customHeight="1" x14ac:dyDescent="0.2">
      <c r="A114" s="1015"/>
      <c r="B114" s="1015"/>
      <c r="C114" s="1015"/>
      <c r="D114" s="1206"/>
      <c r="E114" s="1015"/>
      <c r="F114" s="1211"/>
      <c r="G114" s="968"/>
      <c r="H114" s="1085"/>
      <c r="I114" s="1085"/>
      <c r="J114" s="1087"/>
      <c r="K114" s="1087"/>
      <c r="L114" s="1087"/>
      <c r="M114" s="1089"/>
      <c r="N114" s="276" t="s">
        <v>1328</v>
      </c>
      <c r="O114" s="145" t="s">
        <v>1329</v>
      </c>
      <c r="P114" s="146" t="s">
        <v>1273</v>
      </c>
      <c r="Q114" s="146"/>
      <c r="R114" s="146">
        <v>100</v>
      </c>
      <c r="S114" s="200">
        <v>25</v>
      </c>
      <c r="T114" s="200">
        <v>25</v>
      </c>
      <c r="U114" s="200">
        <v>25</v>
      </c>
      <c r="V114" s="762">
        <v>25</v>
      </c>
      <c r="W114" s="768"/>
      <c r="X114" s="418"/>
      <c r="Y114" s="418">
        <v>164000000</v>
      </c>
      <c r="Z114" s="418"/>
      <c r="AA114" s="418"/>
      <c r="AB114" s="417">
        <f t="shared" ref="AB114:AB118" si="90">AA114+Z114+Y114+X114+W114</f>
        <v>164000000</v>
      </c>
      <c r="AC114" s="418"/>
      <c r="AD114" s="418"/>
      <c r="AE114" s="418">
        <v>50000000</v>
      </c>
      <c r="AF114" s="418"/>
      <c r="AG114" s="418"/>
      <c r="AH114" s="417">
        <f t="shared" si="86"/>
        <v>50000000</v>
      </c>
      <c r="AI114" s="418"/>
      <c r="AJ114" s="418"/>
      <c r="AK114" s="418">
        <v>50000000</v>
      </c>
      <c r="AL114" s="418"/>
      <c r="AM114" s="418"/>
      <c r="AN114" s="417">
        <f t="shared" si="87"/>
        <v>50000000</v>
      </c>
      <c r="AO114" s="418"/>
      <c r="AP114" s="418"/>
      <c r="AQ114" s="418">
        <v>50000000</v>
      </c>
      <c r="AR114" s="418"/>
      <c r="AS114" s="418"/>
      <c r="AT114" s="650">
        <f t="shared" si="88"/>
        <v>50000000</v>
      </c>
      <c r="AU114" s="655">
        <f t="shared" si="89"/>
        <v>314000000</v>
      </c>
      <c r="AV114" s="656" t="s">
        <v>2295</v>
      </c>
    </row>
    <row r="115" spans="1:48" s="131" customFormat="1" ht="79.5" customHeight="1" x14ac:dyDescent="0.2">
      <c r="A115" s="1015"/>
      <c r="B115" s="1015"/>
      <c r="C115" s="1015"/>
      <c r="D115" s="1206"/>
      <c r="E115" s="1015"/>
      <c r="F115" s="251" t="s">
        <v>2208</v>
      </c>
      <c r="G115" s="870" t="s">
        <v>2207</v>
      </c>
      <c r="H115" s="200">
        <v>1.7000000000000001E-2</v>
      </c>
      <c r="I115" s="200">
        <v>1.9E-2</v>
      </c>
      <c r="J115" s="200">
        <v>1.7000000000000001E-2</v>
      </c>
      <c r="K115" s="200">
        <v>1.7000000000000001E-2</v>
      </c>
      <c r="L115" s="200">
        <v>1.7999999999999999E-2</v>
      </c>
      <c r="M115" s="304">
        <v>1.9E-2</v>
      </c>
      <c r="N115" s="963" t="s">
        <v>1330</v>
      </c>
      <c r="O115" s="966" t="s">
        <v>2203</v>
      </c>
      <c r="P115" s="1035" t="s">
        <v>1273</v>
      </c>
      <c r="Q115" s="1035"/>
      <c r="R115" s="1035">
        <v>4</v>
      </c>
      <c r="S115" s="1096"/>
      <c r="T115" s="1096">
        <v>2</v>
      </c>
      <c r="U115" s="1096">
        <v>2</v>
      </c>
      <c r="V115" s="1178"/>
      <c r="W115" s="1226"/>
      <c r="X115" s="1102">
        <v>1120000000</v>
      </c>
      <c r="Y115" s="1102"/>
      <c r="Z115" s="1102"/>
      <c r="AA115" s="1102"/>
      <c r="AB115" s="1114">
        <f t="shared" si="90"/>
        <v>1120000000</v>
      </c>
      <c r="AC115" s="1102"/>
      <c r="AD115" s="1102"/>
      <c r="AE115" s="1102"/>
      <c r="AF115" s="1102"/>
      <c r="AG115" s="1102"/>
      <c r="AH115" s="1114">
        <f t="shared" si="86"/>
        <v>0</v>
      </c>
      <c r="AI115" s="1102"/>
      <c r="AJ115" s="1102"/>
      <c r="AK115" s="1102"/>
      <c r="AL115" s="1102"/>
      <c r="AM115" s="1102"/>
      <c r="AN115" s="1114">
        <f t="shared" si="87"/>
        <v>0</v>
      </c>
      <c r="AO115" s="1102"/>
      <c r="AP115" s="1102"/>
      <c r="AQ115" s="1102"/>
      <c r="AR115" s="1102"/>
      <c r="AS115" s="1102"/>
      <c r="AT115" s="1105">
        <f t="shared" si="88"/>
        <v>0</v>
      </c>
      <c r="AU115" s="1108">
        <f t="shared" si="89"/>
        <v>1120000000</v>
      </c>
      <c r="AV115" s="1231" t="s">
        <v>2295</v>
      </c>
    </row>
    <row r="116" spans="1:48" s="131" customFormat="1" ht="79.5" customHeight="1" x14ac:dyDescent="0.2">
      <c r="A116" s="1015"/>
      <c r="B116" s="1015"/>
      <c r="C116" s="1015"/>
      <c r="D116" s="1206"/>
      <c r="E116" s="1015"/>
      <c r="F116" s="251" t="s">
        <v>2205</v>
      </c>
      <c r="G116" s="870" t="s">
        <v>2206</v>
      </c>
      <c r="H116" s="200">
        <v>67</v>
      </c>
      <c r="I116" s="200">
        <v>71</v>
      </c>
      <c r="J116" s="200">
        <v>67</v>
      </c>
      <c r="K116" s="200">
        <v>67</v>
      </c>
      <c r="L116" s="200">
        <v>71</v>
      </c>
      <c r="M116" s="304">
        <v>71</v>
      </c>
      <c r="N116" s="965"/>
      <c r="O116" s="968"/>
      <c r="P116" s="1037"/>
      <c r="Q116" s="1037"/>
      <c r="R116" s="1037"/>
      <c r="S116" s="1098"/>
      <c r="T116" s="1098"/>
      <c r="U116" s="1098"/>
      <c r="V116" s="1179"/>
      <c r="W116" s="1227"/>
      <c r="X116" s="1104"/>
      <c r="Y116" s="1104"/>
      <c r="Z116" s="1104"/>
      <c r="AA116" s="1104"/>
      <c r="AB116" s="1116"/>
      <c r="AC116" s="1104"/>
      <c r="AD116" s="1104"/>
      <c r="AE116" s="1104"/>
      <c r="AF116" s="1104"/>
      <c r="AG116" s="1104"/>
      <c r="AH116" s="1116"/>
      <c r="AI116" s="1104"/>
      <c r="AJ116" s="1104"/>
      <c r="AK116" s="1104"/>
      <c r="AL116" s="1104"/>
      <c r="AM116" s="1104"/>
      <c r="AN116" s="1116"/>
      <c r="AO116" s="1104"/>
      <c r="AP116" s="1104"/>
      <c r="AQ116" s="1104"/>
      <c r="AR116" s="1104"/>
      <c r="AS116" s="1104"/>
      <c r="AT116" s="1107"/>
      <c r="AU116" s="1110"/>
      <c r="AV116" s="1232"/>
    </row>
    <row r="117" spans="1:48" s="131" customFormat="1" ht="102.75" customHeight="1" x14ac:dyDescent="0.2">
      <c r="A117" s="1015"/>
      <c r="B117" s="1015"/>
      <c r="C117" s="1015"/>
      <c r="D117" s="1206"/>
      <c r="E117" s="1015"/>
      <c r="F117" s="251" t="s">
        <v>2335</v>
      </c>
      <c r="G117" s="870" t="s">
        <v>2336</v>
      </c>
      <c r="H117" s="200">
        <v>141</v>
      </c>
      <c r="I117" s="200">
        <v>151</v>
      </c>
      <c r="J117" s="200">
        <v>141</v>
      </c>
      <c r="K117" s="200">
        <v>141</v>
      </c>
      <c r="L117" s="200">
        <v>151</v>
      </c>
      <c r="M117" s="304">
        <v>151</v>
      </c>
      <c r="N117" s="276" t="s">
        <v>1331</v>
      </c>
      <c r="O117" s="145" t="s">
        <v>2204</v>
      </c>
      <c r="P117" s="146" t="s">
        <v>1273</v>
      </c>
      <c r="Q117" s="146"/>
      <c r="R117" s="146">
        <v>10</v>
      </c>
      <c r="S117" s="200"/>
      <c r="T117" s="200">
        <v>5</v>
      </c>
      <c r="U117" s="200">
        <v>5</v>
      </c>
      <c r="V117" s="762"/>
      <c r="W117" s="768"/>
      <c r="X117" s="418">
        <v>1900000000</v>
      </c>
      <c r="Y117" s="418"/>
      <c r="Z117" s="418"/>
      <c r="AA117" s="418"/>
      <c r="AB117" s="417">
        <f t="shared" si="90"/>
        <v>1900000000</v>
      </c>
      <c r="AC117" s="418"/>
      <c r="AD117" s="418"/>
      <c r="AE117" s="418"/>
      <c r="AF117" s="418"/>
      <c r="AG117" s="418"/>
      <c r="AH117" s="417">
        <f t="shared" si="86"/>
        <v>0</v>
      </c>
      <c r="AI117" s="418"/>
      <c r="AJ117" s="418"/>
      <c r="AK117" s="418"/>
      <c r="AL117" s="418"/>
      <c r="AM117" s="418"/>
      <c r="AN117" s="417"/>
      <c r="AO117" s="418"/>
      <c r="AP117" s="418"/>
      <c r="AQ117" s="418"/>
      <c r="AR117" s="418"/>
      <c r="AS117" s="418"/>
      <c r="AT117" s="650">
        <f t="shared" si="88"/>
        <v>0</v>
      </c>
      <c r="AU117" s="655">
        <f t="shared" si="89"/>
        <v>1900000000</v>
      </c>
      <c r="AV117" s="656" t="s">
        <v>2295</v>
      </c>
    </row>
    <row r="118" spans="1:48" s="131" customFormat="1" ht="76.5" customHeight="1" x14ac:dyDescent="0.2">
      <c r="A118" s="1015"/>
      <c r="B118" s="1015"/>
      <c r="C118" s="1015"/>
      <c r="D118" s="1206"/>
      <c r="E118" s="1015"/>
      <c r="F118" s="251" t="s">
        <v>1332</v>
      </c>
      <c r="G118" s="870" t="s">
        <v>177</v>
      </c>
      <c r="H118" s="200">
        <v>0</v>
      </c>
      <c r="I118" s="200">
        <v>1</v>
      </c>
      <c r="J118" s="200">
        <v>0</v>
      </c>
      <c r="K118" s="200">
        <v>0</v>
      </c>
      <c r="L118" s="200">
        <v>1</v>
      </c>
      <c r="M118" s="304">
        <v>1</v>
      </c>
      <c r="N118" s="276" t="s">
        <v>1333</v>
      </c>
      <c r="O118" s="145" t="s">
        <v>1334</v>
      </c>
      <c r="P118" s="146" t="s">
        <v>1273</v>
      </c>
      <c r="Q118" s="146"/>
      <c r="R118" s="146">
        <v>1</v>
      </c>
      <c r="S118" s="200">
        <v>0.25</v>
      </c>
      <c r="T118" s="200">
        <v>0.25</v>
      </c>
      <c r="U118" s="200">
        <v>0.25</v>
      </c>
      <c r="V118" s="762">
        <v>0.25</v>
      </c>
      <c r="W118" s="768"/>
      <c r="X118" s="418"/>
      <c r="Y118" s="418">
        <v>320000000</v>
      </c>
      <c r="Z118" s="418"/>
      <c r="AA118" s="418"/>
      <c r="AB118" s="417">
        <f t="shared" si="90"/>
        <v>320000000</v>
      </c>
      <c r="AC118" s="418"/>
      <c r="AD118" s="418">
        <v>808934945</v>
      </c>
      <c r="AE118" s="418"/>
      <c r="AF118" s="418"/>
      <c r="AG118" s="418"/>
      <c r="AH118" s="417">
        <f t="shared" si="86"/>
        <v>808934945</v>
      </c>
      <c r="AI118" s="418"/>
      <c r="AJ118" s="418">
        <v>522167378</v>
      </c>
      <c r="AK118" s="418"/>
      <c r="AL118" s="418"/>
      <c r="AM118" s="418"/>
      <c r="AN118" s="417">
        <f t="shared" si="87"/>
        <v>522167378</v>
      </c>
      <c r="AO118" s="418"/>
      <c r="AP118" s="418">
        <v>1682575090</v>
      </c>
      <c r="AQ118" s="418"/>
      <c r="AR118" s="418"/>
      <c r="AS118" s="418"/>
      <c r="AT118" s="650">
        <f t="shared" si="88"/>
        <v>1682575090</v>
      </c>
      <c r="AU118" s="655">
        <f t="shared" si="89"/>
        <v>3333677413</v>
      </c>
      <c r="AV118" s="656" t="s">
        <v>2295</v>
      </c>
    </row>
    <row r="119" spans="1:48" s="131" customFormat="1" ht="12.75" customHeight="1" x14ac:dyDescent="0.2">
      <c r="A119" s="1015"/>
      <c r="B119" s="748"/>
      <c r="C119" s="748"/>
      <c r="D119" s="736"/>
      <c r="E119" s="736"/>
      <c r="F119" s="749"/>
      <c r="G119" s="870"/>
      <c r="H119" s="709"/>
      <c r="I119" s="709"/>
      <c r="J119" s="709"/>
      <c r="K119" s="709"/>
      <c r="L119" s="709"/>
      <c r="M119" s="710"/>
      <c r="N119" s="719"/>
      <c r="O119" s="719"/>
      <c r="P119" s="720"/>
      <c r="Q119" s="716"/>
      <c r="R119" s="716"/>
      <c r="S119" s="716"/>
      <c r="T119" s="716"/>
      <c r="U119" s="716"/>
      <c r="V119" s="716"/>
      <c r="W119" s="767">
        <f>+SUM(W112:W118)</f>
        <v>0</v>
      </c>
      <c r="X119" s="767">
        <f t="shared" ref="X119:AB119" si="91">+SUM(X112:X118)</f>
        <v>3020000000</v>
      </c>
      <c r="Y119" s="767">
        <f t="shared" si="91"/>
        <v>764000000</v>
      </c>
      <c r="Z119" s="767">
        <f t="shared" si="91"/>
        <v>0</v>
      </c>
      <c r="AA119" s="767">
        <f t="shared" si="91"/>
        <v>0</v>
      </c>
      <c r="AB119" s="767">
        <f t="shared" si="91"/>
        <v>3784000000</v>
      </c>
      <c r="AC119" s="767">
        <f>+SUM(AC112:AC118)</f>
        <v>0</v>
      </c>
      <c r="AD119" s="767">
        <f t="shared" ref="AD119" si="92">+SUM(AD112:AD118)</f>
        <v>808934945</v>
      </c>
      <c r="AE119" s="767">
        <f t="shared" ref="AE119" si="93">+SUM(AE112:AE118)</f>
        <v>878617000</v>
      </c>
      <c r="AF119" s="767">
        <f t="shared" ref="AF119" si="94">+SUM(AF112:AF118)</f>
        <v>0</v>
      </c>
      <c r="AG119" s="767">
        <f t="shared" ref="AG119" si="95">+SUM(AG112:AG118)</f>
        <v>0</v>
      </c>
      <c r="AH119" s="767">
        <f t="shared" ref="AH119" si="96">+SUM(AH112:AH118)</f>
        <v>1687551945</v>
      </c>
      <c r="AI119" s="767">
        <f>+SUM(AI112:AI118)</f>
        <v>0</v>
      </c>
      <c r="AJ119" s="767">
        <f t="shared" ref="AJ119" si="97">+SUM(AJ112:AJ118)</f>
        <v>522167378</v>
      </c>
      <c r="AK119" s="767">
        <f t="shared" ref="AK119" si="98">+SUM(AK112:AK118)</f>
        <v>877236823</v>
      </c>
      <c r="AL119" s="767">
        <f t="shared" ref="AL119" si="99">+SUM(AL112:AL118)</f>
        <v>0</v>
      </c>
      <c r="AM119" s="767">
        <f t="shared" ref="AM119" si="100">+SUM(AM112:AM118)</f>
        <v>0</v>
      </c>
      <c r="AN119" s="767">
        <f t="shared" ref="AN119" si="101">+SUM(AN112:AN118)</f>
        <v>1399404201</v>
      </c>
      <c r="AO119" s="767">
        <f>+SUM(AO112:AO118)</f>
        <v>0</v>
      </c>
      <c r="AP119" s="767">
        <f t="shared" ref="AP119" si="102">+SUM(AP112:AP118)</f>
        <v>1682575090</v>
      </c>
      <c r="AQ119" s="767">
        <f t="shared" ref="AQ119" si="103">+SUM(AQ112:AQ118)</f>
        <v>866617000</v>
      </c>
      <c r="AR119" s="767">
        <f t="shared" ref="AR119" si="104">+SUM(AR112:AR118)</f>
        <v>0</v>
      </c>
      <c r="AS119" s="767">
        <f t="shared" ref="AS119" si="105">+SUM(AS112:AS118)</f>
        <v>0</v>
      </c>
      <c r="AT119" s="767">
        <f t="shared" ref="AT119:AU119" si="106">+SUM(AT112:AT118)</f>
        <v>2549192090</v>
      </c>
      <c r="AU119" s="767">
        <f t="shared" si="106"/>
        <v>9420148236</v>
      </c>
      <c r="AV119" s="750"/>
    </row>
    <row r="120" spans="1:48" s="131" customFormat="1" ht="52.5" customHeight="1" x14ac:dyDescent="0.2">
      <c r="A120" s="1015"/>
      <c r="B120" s="1015" t="s">
        <v>25</v>
      </c>
      <c r="C120" s="1015" t="s">
        <v>52</v>
      </c>
      <c r="D120" s="1206" t="s">
        <v>178</v>
      </c>
      <c r="E120" s="1015" t="s">
        <v>2285</v>
      </c>
      <c r="F120" s="1068" t="s">
        <v>615</v>
      </c>
      <c r="G120" s="1092" t="s">
        <v>616</v>
      </c>
      <c r="H120" s="1082">
        <v>21</v>
      </c>
      <c r="I120" s="1082">
        <v>16</v>
      </c>
      <c r="J120" s="1082">
        <v>21</v>
      </c>
      <c r="K120" s="1082">
        <v>21</v>
      </c>
      <c r="L120" s="1082">
        <v>21</v>
      </c>
      <c r="M120" s="1164">
        <v>16</v>
      </c>
      <c r="N120" s="269" t="s">
        <v>179</v>
      </c>
      <c r="O120" s="160" t="s">
        <v>180</v>
      </c>
      <c r="P120" s="146" t="s">
        <v>12</v>
      </c>
      <c r="Q120" s="155">
        <v>0</v>
      </c>
      <c r="R120" s="155">
        <v>1</v>
      </c>
      <c r="S120" s="155">
        <v>0</v>
      </c>
      <c r="T120" s="155">
        <v>0</v>
      </c>
      <c r="U120" s="155">
        <v>0</v>
      </c>
      <c r="V120" s="181">
        <v>1</v>
      </c>
      <c r="W120" s="535"/>
      <c r="X120" s="413"/>
      <c r="Y120" s="413"/>
      <c r="Z120" s="413"/>
      <c r="AA120" s="413"/>
      <c r="AB120" s="415">
        <v>0</v>
      </c>
      <c r="AC120" s="422"/>
      <c r="AD120" s="413"/>
      <c r="AE120" s="413"/>
      <c r="AF120" s="413"/>
      <c r="AG120" s="413"/>
      <c r="AH120" s="415">
        <v>0</v>
      </c>
      <c r="AI120" s="422"/>
      <c r="AJ120" s="413"/>
      <c r="AK120" s="413"/>
      <c r="AL120" s="413"/>
      <c r="AM120" s="423"/>
      <c r="AN120" s="415">
        <v>0</v>
      </c>
      <c r="AO120" s="422"/>
      <c r="AP120" s="413"/>
      <c r="AQ120" s="413"/>
      <c r="AR120" s="413"/>
      <c r="AS120" s="413"/>
      <c r="AT120" s="423">
        <v>0</v>
      </c>
      <c r="AU120" s="424">
        <v>0</v>
      </c>
      <c r="AV120" s="218" t="s">
        <v>181</v>
      </c>
    </row>
    <row r="121" spans="1:48" s="131" customFormat="1" ht="102" x14ac:dyDescent="0.2">
      <c r="A121" s="1015"/>
      <c r="B121" s="1015"/>
      <c r="C121" s="1015"/>
      <c r="D121" s="1206"/>
      <c r="E121" s="1015"/>
      <c r="F121" s="1069"/>
      <c r="G121" s="1093"/>
      <c r="H121" s="1083"/>
      <c r="I121" s="1083"/>
      <c r="J121" s="1083"/>
      <c r="K121" s="1083"/>
      <c r="L121" s="1083"/>
      <c r="M121" s="1183"/>
      <c r="N121" s="269" t="s">
        <v>183</v>
      </c>
      <c r="O121" s="160" t="s">
        <v>182</v>
      </c>
      <c r="P121" s="156" t="s">
        <v>13</v>
      </c>
      <c r="Q121" s="156">
        <v>0</v>
      </c>
      <c r="R121" s="157">
        <v>2200</v>
      </c>
      <c r="S121" s="156">
        <v>277</v>
      </c>
      <c r="T121" s="156">
        <v>641</v>
      </c>
      <c r="U121" s="156">
        <v>641</v>
      </c>
      <c r="V121" s="547">
        <v>641</v>
      </c>
      <c r="W121" s="535"/>
      <c r="X121" s="413"/>
      <c r="Y121" s="413">
        <v>1170190986.5</v>
      </c>
      <c r="Z121" s="413"/>
      <c r="AA121" s="413"/>
      <c r="AB121" s="415">
        <v>1170190986.5</v>
      </c>
      <c r="AC121" s="422"/>
      <c r="AD121" s="413"/>
      <c r="AE121" s="413">
        <v>1246044977.9057775</v>
      </c>
      <c r="AF121" s="413"/>
      <c r="AG121" s="413"/>
      <c r="AH121" s="415">
        <v>1246044977.9057775</v>
      </c>
      <c r="AI121" s="422"/>
      <c r="AJ121" s="413"/>
      <c r="AK121" s="413">
        <v>1327047869.8282301</v>
      </c>
      <c r="AL121" s="413"/>
      <c r="AM121" s="423"/>
      <c r="AN121" s="415">
        <v>1327047869.8282301</v>
      </c>
      <c r="AO121" s="422"/>
      <c r="AP121" s="413"/>
      <c r="AQ121" s="413">
        <v>1413438686.1527209</v>
      </c>
      <c r="AR121" s="413"/>
      <c r="AS121" s="413"/>
      <c r="AT121" s="423">
        <v>1413438686.1527209</v>
      </c>
      <c r="AU121" s="424">
        <v>5156722520.3867283</v>
      </c>
      <c r="AV121" s="218" t="s">
        <v>181</v>
      </c>
    </row>
    <row r="122" spans="1:48" s="131" customFormat="1" ht="66" customHeight="1" x14ac:dyDescent="0.2">
      <c r="A122" s="1015"/>
      <c r="B122" s="1015"/>
      <c r="C122" s="1015"/>
      <c r="D122" s="1206"/>
      <c r="E122" s="1015"/>
      <c r="F122" s="1068" t="s">
        <v>617</v>
      </c>
      <c r="G122" s="1092" t="s">
        <v>618</v>
      </c>
      <c r="H122" s="1082">
        <v>17</v>
      </c>
      <c r="I122" s="1082">
        <v>15</v>
      </c>
      <c r="J122" s="1082">
        <v>17</v>
      </c>
      <c r="K122" s="1082">
        <v>17</v>
      </c>
      <c r="L122" s="1082">
        <v>17</v>
      </c>
      <c r="M122" s="1164">
        <v>15</v>
      </c>
      <c r="N122" s="269" t="s">
        <v>185</v>
      </c>
      <c r="O122" s="160" t="s">
        <v>184</v>
      </c>
      <c r="P122" s="156" t="s">
        <v>13</v>
      </c>
      <c r="Q122" s="156">
        <v>0</v>
      </c>
      <c r="R122" s="156">
        <v>4</v>
      </c>
      <c r="S122" s="156">
        <v>1</v>
      </c>
      <c r="T122" s="141">
        <v>1</v>
      </c>
      <c r="U122" s="141">
        <v>1</v>
      </c>
      <c r="V122" s="764">
        <v>1</v>
      </c>
      <c r="W122" s="535"/>
      <c r="X122" s="413"/>
      <c r="Y122" s="413">
        <v>784000000</v>
      </c>
      <c r="Z122" s="413"/>
      <c r="AA122" s="413"/>
      <c r="AB122" s="415">
        <v>784000000</v>
      </c>
      <c r="AC122" s="422"/>
      <c r="AD122" s="413"/>
      <c r="AE122" s="413">
        <v>834820361.75992155</v>
      </c>
      <c r="AF122" s="413"/>
      <c r="AG122" s="413"/>
      <c r="AH122" s="415">
        <v>834820361.75992155</v>
      </c>
      <c r="AI122" s="422"/>
      <c r="AJ122" s="413"/>
      <c r="AK122" s="413">
        <v>889089529.01601398</v>
      </c>
      <c r="AL122" s="413"/>
      <c r="AM122" s="423"/>
      <c r="AN122" s="415">
        <v>889089529.01601398</v>
      </c>
      <c r="AO122" s="422"/>
      <c r="AP122" s="413"/>
      <c r="AQ122" s="413">
        <v>946969257.35406744</v>
      </c>
      <c r="AR122" s="413"/>
      <c r="AS122" s="413"/>
      <c r="AT122" s="423">
        <v>946969257.35406744</v>
      </c>
      <c r="AU122" s="424">
        <v>3454879148.130003</v>
      </c>
      <c r="AV122" s="218" t="s">
        <v>181</v>
      </c>
    </row>
    <row r="123" spans="1:48" s="131" customFormat="1" ht="58.5" customHeight="1" x14ac:dyDescent="0.2">
      <c r="A123" s="1015"/>
      <c r="B123" s="1015"/>
      <c r="C123" s="1015"/>
      <c r="D123" s="1206"/>
      <c r="E123" s="1015"/>
      <c r="F123" s="1069"/>
      <c r="G123" s="1093"/>
      <c r="H123" s="1083"/>
      <c r="I123" s="1083"/>
      <c r="J123" s="1083"/>
      <c r="K123" s="1083"/>
      <c r="L123" s="1083"/>
      <c r="M123" s="1183"/>
      <c r="N123" s="269" t="s">
        <v>186</v>
      </c>
      <c r="O123" s="160" t="s">
        <v>187</v>
      </c>
      <c r="P123" s="156" t="s">
        <v>13</v>
      </c>
      <c r="Q123" s="156">
        <v>0</v>
      </c>
      <c r="R123" s="156">
        <v>4</v>
      </c>
      <c r="S123" s="156">
        <v>0</v>
      </c>
      <c r="T123" s="141">
        <v>2</v>
      </c>
      <c r="U123" s="141">
        <v>1</v>
      </c>
      <c r="V123" s="764">
        <v>1</v>
      </c>
      <c r="W123" s="535"/>
      <c r="X123" s="413"/>
      <c r="Y123" s="413"/>
      <c r="Z123" s="413"/>
      <c r="AA123" s="413"/>
      <c r="AB123" s="415">
        <v>0</v>
      </c>
      <c r="AC123" s="422"/>
      <c r="AD123" s="413"/>
      <c r="AE123" s="413">
        <v>0</v>
      </c>
      <c r="AF123" s="413"/>
      <c r="AG123" s="413"/>
      <c r="AH123" s="415">
        <v>0</v>
      </c>
      <c r="AI123" s="422"/>
      <c r="AJ123" s="413"/>
      <c r="AK123" s="413">
        <v>0</v>
      </c>
      <c r="AL123" s="413"/>
      <c r="AM123" s="423"/>
      <c r="AN123" s="415">
        <v>0</v>
      </c>
      <c r="AO123" s="422"/>
      <c r="AP123" s="413"/>
      <c r="AQ123" s="413">
        <v>0</v>
      </c>
      <c r="AR123" s="413"/>
      <c r="AS123" s="413"/>
      <c r="AT123" s="423">
        <v>0</v>
      </c>
      <c r="AU123" s="424">
        <v>0</v>
      </c>
      <c r="AV123" s="218" t="s">
        <v>181</v>
      </c>
    </row>
    <row r="124" spans="1:48" s="131" customFormat="1" ht="39" customHeight="1" x14ac:dyDescent="0.2">
      <c r="A124" s="1015"/>
      <c r="B124" s="1015"/>
      <c r="C124" s="1015"/>
      <c r="D124" s="1206"/>
      <c r="E124" s="1015"/>
      <c r="F124" s="1068" t="s">
        <v>770</v>
      </c>
      <c r="G124" s="1092" t="s">
        <v>619</v>
      </c>
      <c r="H124" s="1082">
        <v>12</v>
      </c>
      <c r="I124" s="1082">
        <v>15</v>
      </c>
      <c r="J124" s="1082">
        <v>12</v>
      </c>
      <c r="K124" s="1082">
        <v>12</v>
      </c>
      <c r="L124" s="1082">
        <v>12</v>
      </c>
      <c r="M124" s="1164">
        <v>15</v>
      </c>
      <c r="N124" s="269" t="s">
        <v>188</v>
      </c>
      <c r="O124" s="160" t="s">
        <v>189</v>
      </c>
      <c r="P124" s="156" t="s">
        <v>13</v>
      </c>
      <c r="Q124" s="156">
        <v>0</v>
      </c>
      <c r="R124" s="156">
        <v>6</v>
      </c>
      <c r="S124" s="156">
        <v>1</v>
      </c>
      <c r="T124" s="141">
        <v>2</v>
      </c>
      <c r="U124" s="141">
        <v>2</v>
      </c>
      <c r="V124" s="764">
        <v>1</v>
      </c>
      <c r="W124" s="535"/>
      <c r="X124" s="413"/>
      <c r="Y124" s="413">
        <v>50000000</v>
      </c>
      <c r="Z124" s="413"/>
      <c r="AA124" s="413"/>
      <c r="AB124" s="415">
        <v>50000000</v>
      </c>
      <c r="AC124" s="422"/>
      <c r="AD124" s="413"/>
      <c r="AE124" s="413">
        <v>53241094.499995001</v>
      </c>
      <c r="AF124" s="413"/>
      <c r="AG124" s="413"/>
      <c r="AH124" s="415">
        <v>53241094.499995001</v>
      </c>
      <c r="AI124" s="422"/>
      <c r="AJ124" s="413"/>
      <c r="AK124" s="413">
        <v>56702138.330102935</v>
      </c>
      <c r="AL124" s="413"/>
      <c r="AM124" s="423"/>
      <c r="AN124" s="415">
        <v>56702138.330102935</v>
      </c>
      <c r="AO124" s="422"/>
      <c r="AP124" s="413"/>
      <c r="AQ124" s="413">
        <v>60409891.149157725</v>
      </c>
      <c r="AR124" s="413"/>
      <c r="AS124" s="413"/>
      <c r="AT124" s="423">
        <v>60409891.149157725</v>
      </c>
      <c r="AU124" s="424">
        <v>220353123.97925565</v>
      </c>
      <c r="AV124" s="218" t="s">
        <v>181</v>
      </c>
    </row>
    <row r="125" spans="1:48" s="131" customFormat="1" ht="39" customHeight="1" x14ac:dyDescent="0.2">
      <c r="A125" s="1015"/>
      <c r="B125" s="1015"/>
      <c r="C125" s="1015"/>
      <c r="D125" s="1206"/>
      <c r="E125" s="1015"/>
      <c r="F125" s="1184"/>
      <c r="G125" s="1161"/>
      <c r="H125" s="1185"/>
      <c r="I125" s="1185"/>
      <c r="J125" s="1185"/>
      <c r="K125" s="1185"/>
      <c r="L125" s="1185"/>
      <c r="M125" s="1182"/>
      <c r="N125" s="269" t="s">
        <v>190</v>
      </c>
      <c r="O125" s="160" t="s">
        <v>191</v>
      </c>
      <c r="P125" s="156" t="s">
        <v>13</v>
      </c>
      <c r="Q125" s="156">
        <v>0</v>
      </c>
      <c r="R125" s="156">
        <v>3</v>
      </c>
      <c r="S125" s="156">
        <v>0</v>
      </c>
      <c r="T125" s="141">
        <v>1</v>
      </c>
      <c r="U125" s="141">
        <v>1</v>
      </c>
      <c r="V125" s="764">
        <v>1</v>
      </c>
      <c r="W125" s="535"/>
      <c r="X125" s="413"/>
      <c r="Y125" s="413">
        <v>100000000</v>
      </c>
      <c r="Z125" s="413"/>
      <c r="AA125" s="413"/>
      <c r="AB125" s="415">
        <v>100000000</v>
      </c>
      <c r="AC125" s="422"/>
      <c r="AD125" s="413"/>
      <c r="AE125" s="413">
        <v>106482188.99999</v>
      </c>
      <c r="AF125" s="413"/>
      <c r="AG125" s="413"/>
      <c r="AH125" s="415">
        <v>106482188.99999</v>
      </c>
      <c r="AI125" s="422"/>
      <c r="AJ125" s="413"/>
      <c r="AK125" s="413">
        <v>113404372.49417597</v>
      </c>
      <c r="AL125" s="413"/>
      <c r="AM125" s="423"/>
      <c r="AN125" s="415">
        <v>113404372.49417597</v>
      </c>
      <c r="AO125" s="422"/>
      <c r="AP125" s="413"/>
      <c r="AQ125" s="413">
        <v>120821017.32113795</v>
      </c>
      <c r="AR125" s="413"/>
      <c r="AS125" s="413"/>
      <c r="AT125" s="423">
        <v>120821017.32113795</v>
      </c>
      <c r="AU125" s="424">
        <v>440707578.81530392</v>
      </c>
      <c r="AV125" s="218" t="s">
        <v>181</v>
      </c>
    </row>
    <row r="126" spans="1:48" s="131" customFormat="1" ht="39" customHeight="1" x14ac:dyDescent="0.2">
      <c r="A126" s="1015"/>
      <c r="B126" s="1015"/>
      <c r="C126" s="1015"/>
      <c r="D126" s="1206"/>
      <c r="E126" s="1015"/>
      <c r="F126" s="1069"/>
      <c r="G126" s="1093"/>
      <c r="H126" s="1083"/>
      <c r="I126" s="1083"/>
      <c r="J126" s="1083"/>
      <c r="K126" s="1083"/>
      <c r="L126" s="1083"/>
      <c r="M126" s="1183"/>
      <c r="N126" s="269" t="s">
        <v>192</v>
      </c>
      <c r="O126" s="160" t="s">
        <v>193</v>
      </c>
      <c r="P126" s="156" t="s">
        <v>13</v>
      </c>
      <c r="Q126" s="156">
        <v>0</v>
      </c>
      <c r="R126" s="156">
        <v>4</v>
      </c>
      <c r="S126" s="156">
        <v>1</v>
      </c>
      <c r="T126" s="141">
        <v>1</v>
      </c>
      <c r="U126" s="141">
        <v>1</v>
      </c>
      <c r="V126" s="764">
        <v>1</v>
      </c>
      <c r="W126" s="535"/>
      <c r="X126" s="413"/>
      <c r="Y126" s="413">
        <v>181006113.40000001</v>
      </c>
      <c r="Z126" s="413"/>
      <c r="AA126" s="413"/>
      <c r="AB126" s="415">
        <v>181006113.40000001</v>
      </c>
      <c r="AC126" s="422"/>
      <c r="AD126" s="413"/>
      <c r="AE126" s="413">
        <v>192739271.77212423</v>
      </c>
      <c r="AF126" s="413"/>
      <c r="AG126" s="413"/>
      <c r="AH126" s="415">
        <v>192739271.77212423</v>
      </c>
      <c r="AI126" s="422"/>
      <c r="AJ126" s="413"/>
      <c r="AK126" s="413">
        <v>205268844.93584052</v>
      </c>
      <c r="AL126" s="413"/>
      <c r="AM126" s="423"/>
      <c r="AN126" s="415">
        <v>205268844.93584052</v>
      </c>
      <c r="AO126" s="422"/>
      <c r="AP126" s="413"/>
      <c r="AQ126" s="413">
        <v>218672898.45274127</v>
      </c>
      <c r="AR126" s="413"/>
      <c r="AS126" s="413"/>
      <c r="AT126" s="423">
        <v>218672898.45274127</v>
      </c>
      <c r="AU126" s="424">
        <v>797687128.56070602</v>
      </c>
      <c r="AV126" s="218" t="s">
        <v>181</v>
      </c>
    </row>
    <row r="127" spans="1:48" s="131" customFormat="1" ht="39" customHeight="1" x14ac:dyDescent="0.2">
      <c r="A127" s="1015"/>
      <c r="B127" s="1015"/>
      <c r="C127" s="1015"/>
      <c r="D127" s="1206"/>
      <c r="E127" s="1015"/>
      <c r="F127" s="1068" t="s">
        <v>771</v>
      </c>
      <c r="G127" s="1092" t="s">
        <v>620</v>
      </c>
      <c r="H127" s="1082">
        <v>9</v>
      </c>
      <c r="I127" s="1082">
        <v>12</v>
      </c>
      <c r="J127" s="1082">
        <v>9</v>
      </c>
      <c r="K127" s="1082">
        <v>9</v>
      </c>
      <c r="L127" s="1082">
        <v>9</v>
      </c>
      <c r="M127" s="1164">
        <v>12</v>
      </c>
      <c r="N127" s="269" t="s">
        <v>194</v>
      </c>
      <c r="O127" s="160" t="s">
        <v>195</v>
      </c>
      <c r="P127" s="156" t="s">
        <v>13</v>
      </c>
      <c r="Q127" s="156">
        <v>0</v>
      </c>
      <c r="R127" s="156">
        <v>1</v>
      </c>
      <c r="S127" s="156">
        <v>0</v>
      </c>
      <c r="T127" s="141">
        <v>1</v>
      </c>
      <c r="U127" s="141">
        <v>0</v>
      </c>
      <c r="V127" s="764">
        <v>0</v>
      </c>
      <c r="W127" s="535"/>
      <c r="X127" s="413"/>
      <c r="Y127" s="413"/>
      <c r="Z127" s="413"/>
      <c r="AA127" s="413"/>
      <c r="AB127" s="415">
        <v>0</v>
      </c>
      <c r="AC127" s="422"/>
      <c r="AD127" s="413"/>
      <c r="AE127" s="413">
        <v>0</v>
      </c>
      <c r="AF127" s="413"/>
      <c r="AG127" s="413"/>
      <c r="AH127" s="415">
        <v>0</v>
      </c>
      <c r="AI127" s="422"/>
      <c r="AJ127" s="413"/>
      <c r="AK127" s="413">
        <v>0</v>
      </c>
      <c r="AL127" s="413"/>
      <c r="AM127" s="423"/>
      <c r="AN127" s="415">
        <v>0</v>
      </c>
      <c r="AO127" s="422"/>
      <c r="AP127" s="413"/>
      <c r="AQ127" s="413">
        <v>0</v>
      </c>
      <c r="AR127" s="413"/>
      <c r="AS127" s="413"/>
      <c r="AT127" s="423">
        <v>0</v>
      </c>
      <c r="AU127" s="424">
        <v>0</v>
      </c>
      <c r="AV127" s="218" t="s">
        <v>181</v>
      </c>
    </row>
    <row r="128" spans="1:48" s="131" customFormat="1" ht="54.75" customHeight="1" x14ac:dyDescent="0.2">
      <c r="A128" s="1015"/>
      <c r="B128" s="1015"/>
      <c r="C128" s="1015"/>
      <c r="D128" s="1206"/>
      <c r="E128" s="1015"/>
      <c r="F128" s="1069"/>
      <c r="G128" s="1093"/>
      <c r="H128" s="1083"/>
      <c r="I128" s="1083"/>
      <c r="J128" s="1083"/>
      <c r="K128" s="1083"/>
      <c r="L128" s="1083"/>
      <c r="M128" s="1183"/>
      <c r="N128" s="269" t="s">
        <v>196</v>
      </c>
      <c r="O128" s="160" t="s">
        <v>197</v>
      </c>
      <c r="P128" s="156" t="s">
        <v>13</v>
      </c>
      <c r="Q128" s="156">
        <v>0</v>
      </c>
      <c r="R128" s="156">
        <v>13200</v>
      </c>
      <c r="S128" s="156">
        <v>1650</v>
      </c>
      <c r="T128" s="141">
        <v>3850</v>
      </c>
      <c r="U128" s="141">
        <v>3850</v>
      </c>
      <c r="V128" s="764">
        <v>3850</v>
      </c>
      <c r="W128" s="535"/>
      <c r="X128" s="413"/>
      <c r="Y128" s="413">
        <v>398444707</v>
      </c>
      <c r="Z128" s="413"/>
      <c r="AA128" s="413"/>
      <c r="AB128" s="415">
        <v>398444707</v>
      </c>
      <c r="AC128" s="422"/>
      <c r="AD128" s="413"/>
      <c r="AE128" s="413">
        <v>424272645.96819639</v>
      </c>
      <c r="AF128" s="413"/>
      <c r="AG128" s="413"/>
      <c r="AH128" s="415">
        <v>424272645.96819639</v>
      </c>
      <c r="AI128" s="422"/>
      <c r="AJ128" s="413"/>
      <c r="AK128" s="413">
        <v>451853762.09482723</v>
      </c>
      <c r="AL128" s="413"/>
      <c r="AM128" s="423"/>
      <c r="AN128" s="415">
        <v>451853762.09482723</v>
      </c>
      <c r="AO128" s="422"/>
      <c r="AP128" s="413"/>
      <c r="AQ128" s="413">
        <v>481450183.51158655</v>
      </c>
      <c r="AR128" s="413"/>
      <c r="AS128" s="413"/>
      <c r="AT128" s="423">
        <v>481450183.51158655</v>
      </c>
      <c r="AU128" s="424">
        <v>1756021298.5746102</v>
      </c>
      <c r="AV128" s="218" t="s">
        <v>181</v>
      </c>
    </row>
    <row r="129" spans="1:48" s="131" customFormat="1" ht="12.75" customHeight="1" x14ac:dyDescent="0.2">
      <c r="A129" s="1015"/>
      <c r="B129" s="1015"/>
      <c r="C129" s="1015"/>
      <c r="D129" s="736"/>
      <c r="E129" s="736"/>
      <c r="F129" s="749"/>
      <c r="G129" s="870"/>
      <c r="H129" s="709"/>
      <c r="I129" s="709"/>
      <c r="J129" s="709"/>
      <c r="K129" s="709"/>
      <c r="L129" s="709"/>
      <c r="M129" s="710"/>
      <c r="N129" s="719"/>
      <c r="O129" s="719"/>
      <c r="P129" s="720"/>
      <c r="Q129" s="716"/>
      <c r="R129" s="716"/>
      <c r="S129" s="716"/>
      <c r="T129" s="716"/>
      <c r="U129" s="716"/>
      <c r="V129" s="716"/>
      <c r="W129" s="767">
        <f t="shared" ref="W129:X129" si="107">+SUM(W120:W128)</f>
        <v>0</v>
      </c>
      <c r="X129" s="739">
        <f t="shared" si="107"/>
        <v>0</v>
      </c>
      <c r="Y129" s="739">
        <f>+SUM(Y120:Y128)</f>
        <v>2683641806.9000001</v>
      </c>
      <c r="Z129" s="739">
        <f t="shared" ref="Z129:AU129" si="108">+SUM(Z120:Z128)</f>
        <v>0</v>
      </c>
      <c r="AA129" s="739">
        <f t="shared" si="108"/>
        <v>0</v>
      </c>
      <c r="AB129" s="739">
        <f t="shared" si="108"/>
        <v>2683641806.9000001</v>
      </c>
      <c r="AC129" s="767">
        <f t="shared" si="108"/>
        <v>0</v>
      </c>
      <c r="AD129" s="739">
        <f t="shared" si="108"/>
        <v>0</v>
      </c>
      <c r="AE129" s="739">
        <f>+SUM(AE120:AE128)</f>
        <v>2857600540.9060049</v>
      </c>
      <c r="AF129" s="739">
        <f t="shared" si="108"/>
        <v>0</v>
      </c>
      <c r="AG129" s="739">
        <f t="shared" si="108"/>
        <v>0</v>
      </c>
      <c r="AH129" s="739">
        <f t="shared" si="108"/>
        <v>2857600540.9060049</v>
      </c>
      <c r="AI129" s="767">
        <f t="shared" si="108"/>
        <v>0</v>
      </c>
      <c r="AJ129" s="739">
        <f t="shared" si="108"/>
        <v>0</v>
      </c>
      <c r="AK129" s="739">
        <f>+SUM(AK120:AK128)</f>
        <v>3043366516.6991906</v>
      </c>
      <c r="AL129" s="739">
        <f t="shared" si="108"/>
        <v>0</v>
      </c>
      <c r="AM129" s="739">
        <f t="shared" si="108"/>
        <v>0</v>
      </c>
      <c r="AN129" s="739">
        <f t="shared" si="108"/>
        <v>3043366516.6991906</v>
      </c>
      <c r="AO129" s="767">
        <f t="shared" si="108"/>
        <v>0</v>
      </c>
      <c r="AP129" s="739">
        <f t="shared" si="108"/>
        <v>0</v>
      </c>
      <c r="AQ129" s="739">
        <f>+SUM(AQ120:AQ128)</f>
        <v>3241761933.9414115</v>
      </c>
      <c r="AR129" s="739">
        <f t="shared" si="108"/>
        <v>0</v>
      </c>
      <c r="AS129" s="739">
        <f t="shared" si="108"/>
        <v>0</v>
      </c>
      <c r="AT129" s="739">
        <f t="shared" si="108"/>
        <v>3241761933.9414115</v>
      </c>
      <c r="AU129" s="739">
        <f t="shared" si="108"/>
        <v>11826370798.446606</v>
      </c>
      <c r="AV129" s="750"/>
    </row>
    <row r="130" spans="1:48" s="131" customFormat="1" ht="74.25" customHeight="1" x14ac:dyDescent="0.2">
      <c r="A130" s="1015"/>
      <c r="B130" s="1015"/>
      <c r="C130" s="1015" t="s">
        <v>53</v>
      </c>
      <c r="D130" s="1206" t="s">
        <v>178</v>
      </c>
      <c r="E130" s="1015" t="s">
        <v>2285</v>
      </c>
      <c r="F130" s="253" t="s">
        <v>621</v>
      </c>
      <c r="G130" s="866" t="s">
        <v>622</v>
      </c>
      <c r="H130" s="155">
        <v>23</v>
      </c>
      <c r="I130" s="155">
        <v>15</v>
      </c>
      <c r="J130" s="155">
        <v>15</v>
      </c>
      <c r="K130" s="155">
        <v>15</v>
      </c>
      <c r="L130" s="155">
        <v>15</v>
      </c>
      <c r="M130" s="183">
        <v>15</v>
      </c>
      <c r="N130" s="296" t="s">
        <v>198</v>
      </c>
      <c r="O130" s="160" t="s">
        <v>199</v>
      </c>
      <c r="P130" s="156" t="s">
        <v>13</v>
      </c>
      <c r="Q130" s="156">
        <v>0</v>
      </c>
      <c r="R130" s="156">
        <v>70000</v>
      </c>
      <c r="S130" s="156">
        <v>8750</v>
      </c>
      <c r="T130" s="141">
        <v>20000</v>
      </c>
      <c r="U130" s="141">
        <v>20625</v>
      </c>
      <c r="V130" s="764">
        <v>20625</v>
      </c>
      <c r="W130" s="535"/>
      <c r="X130" s="413"/>
      <c r="Y130" s="413"/>
      <c r="Z130" s="413"/>
      <c r="AA130" s="413">
        <v>772247020</v>
      </c>
      <c r="AB130" s="415">
        <v>772247020</v>
      </c>
      <c r="AC130" s="422"/>
      <c r="AD130" s="413"/>
      <c r="AE130" s="413"/>
      <c r="AF130" s="413"/>
      <c r="AG130" s="413">
        <v>822443076.29922771</v>
      </c>
      <c r="AH130" s="415">
        <v>822443076.29922771</v>
      </c>
      <c r="AI130" s="422"/>
      <c r="AJ130" s="413"/>
      <c r="AK130" s="413"/>
      <c r="AL130" s="413"/>
      <c r="AM130" s="423">
        <v>871789660.87718141</v>
      </c>
      <c r="AN130" s="415">
        <v>871789660.87718141</v>
      </c>
      <c r="AO130" s="422"/>
      <c r="AP130" s="413"/>
      <c r="AQ130" s="413"/>
      <c r="AR130" s="413"/>
      <c r="AS130" s="413">
        <v>924097764.63830459</v>
      </c>
      <c r="AT130" s="423">
        <v>924097764.63830459</v>
      </c>
      <c r="AU130" s="424">
        <v>3390577521.814714</v>
      </c>
      <c r="AV130" s="218" t="s">
        <v>181</v>
      </c>
    </row>
    <row r="131" spans="1:48" s="131" customFormat="1" ht="55.5" customHeight="1" x14ac:dyDescent="0.2">
      <c r="A131" s="1015"/>
      <c r="B131" s="1015"/>
      <c r="C131" s="1015"/>
      <c r="D131" s="1206"/>
      <c r="E131" s="1015"/>
      <c r="F131" s="1169" t="s">
        <v>772</v>
      </c>
      <c r="G131" s="1170" t="s">
        <v>610</v>
      </c>
      <c r="H131" s="1171">
        <v>17</v>
      </c>
      <c r="I131" s="1171">
        <v>20</v>
      </c>
      <c r="J131" s="1171">
        <v>20</v>
      </c>
      <c r="K131" s="1171">
        <v>20</v>
      </c>
      <c r="L131" s="1171">
        <v>20</v>
      </c>
      <c r="M131" s="1196">
        <v>20</v>
      </c>
      <c r="N131" s="269" t="s">
        <v>200</v>
      </c>
      <c r="O131" s="160" t="s">
        <v>201</v>
      </c>
      <c r="P131" s="146" t="s">
        <v>12</v>
      </c>
      <c r="Q131" s="155">
        <v>0</v>
      </c>
      <c r="R131" s="156">
        <v>25</v>
      </c>
      <c r="S131" s="156">
        <v>5</v>
      </c>
      <c r="T131" s="156">
        <v>7</v>
      </c>
      <c r="U131" s="156">
        <v>7</v>
      </c>
      <c r="V131" s="547">
        <v>6</v>
      </c>
      <c r="W131" s="535"/>
      <c r="X131" s="413"/>
      <c r="Y131" s="413"/>
      <c r="Z131" s="413"/>
      <c r="AA131" s="413">
        <v>153136612</v>
      </c>
      <c r="AB131" s="415">
        <v>153136612</v>
      </c>
      <c r="AC131" s="422"/>
      <c r="AD131" s="413"/>
      <c r="AE131" s="413"/>
      <c r="AF131" s="413"/>
      <c r="AG131" s="413">
        <v>162937860.51728824</v>
      </c>
      <c r="AH131" s="415">
        <v>162937860.51728824</v>
      </c>
      <c r="AI131" s="422"/>
      <c r="AJ131" s="413"/>
      <c r="AK131" s="413"/>
      <c r="AL131" s="413"/>
      <c r="AM131" s="423">
        <v>174343527.04728445</v>
      </c>
      <c r="AN131" s="415">
        <v>174343527.04728445</v>
      </c>
      <c r="AO131" s="422"/>
      <c r="AP131" s="413"/>
      <c r="AQ131" s="413"/>
      <c r="AR131" s="413"/>
      <c r="AS131" s="413">
        <v>186704483.09750256</v>
      </c>
      <c r="AT131" s="423">
        <v>186704483.09750256</v>
      </c>
      <c r="AU131" s="424">
        <v>677122482.66207528</v>
      </c>
      <c r="AV131" s="218" t="s">
        <v>181</v>
      </c>
    </row>
    <row r="132" spans="1:48" s="131" customFormat="1" ht="39" customHeight="1" x14ac:dyDescent="0.2">
      <c r="A132" s="1015"/>
      <c r="B132" s="1015"/>
      <c r="C132" s="1015"/>
      <c r="D132" s="1206"/>
      <c r="E132" s="1015"/>
      <c r="F132" s="1169"/>
      <c r="G132" s="1170"/>
      <c r="H132" s="1171"/>
      <c r="I132" s="1171"/>
      <c r="J132" s="1171"/>
      <c r="K132" s="1171"/>
      <c r="L132" s="1171"/>
      <c r="M132" s="1196"/>
      <c r="N132" s="269" t="s">
        <v>202</v>
      </c>
      <c r="O132" s="160" t="s">
        <v>203</v>
      </c>
      <c r="P132" s="156" t="s">
        <v>13</v>
      </c>
      <c r="Q132" s="156">
        <v>0</v>
      </c>
      <c r="R132" s="156">
        <v>3000</v>
      </c>
      <c r="S132" s="156">
        <v>750</v>
      </c>
      <c r="T132" s="156">
        <v>750</v>
      </c>
      <c r="U132" s="156">
        <v>750</v>
      </c>
      <c r="V132" s="547">
        <v>750</v>
      </c>
      <c r="W132" s="535"/>
      <c r="X132" s="413"/>
      <c r="Y132" s="413"/>
      <c r="Z132" s="413"/>
      <c r="AA132" s="413">
        <v>100000000</v>
      </c>
      <c r="AB132" s="415">
        <v>100000000</v>
      </c>
      <c r="AC132" s="422"/>
      <c r="AD132" s="413"/>
      <c r="AE132" s="413"/>
      <c r="AF132" s="413"/>
      <c r="AG132" s="413">
        <v>106469999.999</v>
      </c>
      <c r="AH132" s="415">
        <v>106469999.999</v>
      </c>
      <c r="AI132" s="422"/>
      <c r="AJ132" s="413"/>
      <c r="AK132" s="413"/>
      <c r="AL132" s="413"/>
      <c r="AM132" s="423">
        <v>116696443.49890395</v>
      </c>
      <c r="AN132" s="415">
        <v>116696443.49890395</v>
      </c>
      <c r="AO132" s="422"/>
      <c r="AP132" s="413"/>
      <c r="AQ132" s="413"/>
      <c r="AR132" s="413"/>
      <c r="AS132" s="413">
        <v>127831618.13756937</v>
      </c>
      <c r="AT132" s="423">
        <v>127831618.13756937</v>
      </c>
      <c r="AU132" s="424">
        <v>450998061.63547331</v>
      </c>
      <c r="AV132" s="218" t="s">
        <v>181</v>
      </c>
    </row>
    <row r="133" spans="1:48" s="131" customFormat="1" ht="12.75" customHeight="1" x14ac:dyDescent="0.2">
      <c r="A133" s="1015"/>
      <c r="B133" s="1015"/>
      <c r="C133" s="1015"/>
      <c r="D133" s="736"/>
      <c r="E133" s="736"/>
      <c r="F133" s="749"/>
      <c r="G133" s="870"/>
      <c r="H133" s="709"/>
      <c r="I133" s="709"/>
      <c r="J133" s="709"/>
      <c r="K133" s="709"/>
      <c r="L133" s="709"/>
      <c r="M133" s="710"/>
      <c r="N133" s="719"/>
      <c r="O133" s="719"/>
      <c r="P133" s="720"/>
      <c r="Q133" s="716"/>
      <c r="R133" s="716"/>
      <c r="S133" s="716"/>
      <c r="T133" s="716"/>
      <c r="U133" s="716"/>
      <c r="V133" s="716"/>
      <c r="W133" s="767">
        <f>+SUM(W130:W132)</f>
        <v>0</v>
      </c>
      <c r="X133" s="767">
        <f t="shared" ref="X133:AB133" si="109">+SUM(X130:X132)</f>
        <v>0</v>
      </c>
      <c r="Y133" s="767">
        <f t="shared" si="109"/>
        <v>0</v>
      </c>
      <c r="Z133" s="767">
        <f t="shared" si="109"/>
        <v>0</v>
      </c>
      <c r="AA133" s="767">
        <f t="shared" si="109"/>
        <v>1025383632</v>
      </c>
      <c r="AB133" s="767">
        <f t="shared" si="109"/>
        <v>1025383632</v>
      </c>
      <c r="AC133" s="767">
        <f>+SUM(AC130:AC132)</f>
        <v>0</v>
      </c>
      <c r="AD133" s="767">
        <f t="shared" ref="AD133" si="110">+SUM(AD130:AD132)</f>
        <v>0</v>
      </c>
      <c r="AE133" s="767">
        <f t="shared" ref="AE133" si="111">+SUM(AE130:AE132)</f>
        <v>0</v>
      </c>
      <c r="AF133" s="767">
        <f t="shared" ref="AF133" si="112">+SUM(AF130:AF132)</f>
        <v>0</v>
      </c>
      <c r="AG133" s="767">
        <f t="shared" ref="AG133" si="113">+SUM(AG130:AG132)</f>
        <v>1091850936.815516</v>
      </c>
      <c r="AH133" s="767">
        <f t="shared" ref="AH133" si="114">+SUM(AH130:AH132)</f>
        <v>1091850936.815516</v>
      </c>
      <c r="AI133" s="767">
        <f>+SUM(AI130:AI132)</f>
        <v>0</v>
      </c>
      <c r="AJ133" s="767">
        <f t="shared" ref="AJ133" si="115">+SUM(AJ130:AJ132)</f>
        <v>0</v>
      </c>
      <c r="AK133" s="767">
        <f t="shared" ref="AK133" si="116">+SUM(AK130:AK132)</f>
        <v>0</v>
      </c>
      <c r="AL133" s="767">
        <f t="shared" ref="AL133" si="117">+SUM(AL130:AL132)</f>
        <v>0</v>
      </c>
      <c r="AM133" s="767">
        <f t="shared" ref="AM133" si="118">+SUM(AM130:AM132)</f>
        <v>1162829631.4233699</v>
      </c>
      <c r="AN133" s="767">
        <f t="shared" ref="AN133" si="119">+SUM(AN130:AN132)</f>
        <v>1162829631.4233699</v>
      </c>
      <c r="AO133" s="767">
        <f>+SUM(AO130:AO132)</f>
        <v>0</v>
      </c>
      <c r="AP133" s="767">
        <f t="shared" ref="AP133" si="120">+SUM(AP130:AP132)</f>
        <v>0</v>
      </c>
      <c r="AQ133" s="767">
        <f t="shared" ref="AQ133" si="121">+SUM(AQ130:AQ132)</f>
        <v>0</v>
      </c>
      <c r="AR133" s="767">
        <f t="shared" ref="AR133" si="122">+SUM(AR130:AR132)</f>
        <v>0</v>
      </c>
      <c r="AS133" s="767">
        <f t="shared" ref="AS133" si="123">+SUM(AS130:AS132)</f>
        <v>1238633865.8733766</v>
      </c>
      <c r="AT133" s="767">
        <f t="shared" ref="AT133:AU133" si="124">+SUM(AT130:AT132)</f>
        <v>1238633865.8733766</v>
      </c>
      <c r="AU133" s="767">
        <f t="shared" si="124"/>
        <v>4518698066.1122627</v>
      </c>
      <c r="AV133" s="750"/>
    </row>
    <row r="134" spans="1:48" s="131" customFormat="1" ht="57" customHeight="1" x14ac:dyDescent="0.2">
      <c r="A134" s="1015"/>
      <c r="B134" s="1015"/>
      <c r="C134" s="1015" t="s">
        <v>54</v>
      </c>
      <c r="D134" s="1206" t="s">
        <v>178</v>
      </c>
      <c r="E134" s="1015" t="s">
        <v>2285</v>
      </c>
      <c r="F134" s="1068" t="s">
        <v>756</v>
      </c>
      <c r="G134" s="1092" t="s">
        <v>623</v>
      </c>
      <c r="H134" s="1172">
        <v>56681</v>
      </c>
      <c r="I134" s="1172">
        <v>60000</v>
      </c>
      <c r="J134" s="1172">
        <v>57511</v>
      </c>
      <c r="K134" s="1172">
        <v>58341</v>
      </c>
      <c r="L134" s="1172">
        <v>59171</v>
      </c>
      <c r="M134" s="1204">
        <v>60000</v>
      </c>
      <c r="N134" s="269" t="s">
        <v>204</v>
      </c>
      <c r="O134" s="160" t="s">
        <v>205</v>
      </c>
      <c r="P134" s="146" t="s">
        <v>12</v>
      </c>
      <c r="Q134" s="155">
        <v>0</v>
      </c>
      <c r="R134" s="156">
        <v>25</v>
      </c>
      <c r="S134" s="156">
        <v>22</v>
      </c>
      <c r="T134" s="156">
        <v>25</v>
      </c>
      <c r="U134" s="156">
        <v>25</v>
      </c>
      <c r="V134" s="547">
        <v>25</v>
      </c>
      <c r="W134" s="535"/>
      <c r="X134" s="413"/>
      <c r="Y134" s="413">
        <v>110779977.5</v>
      </c>
      <c r="Z134" s="413"/>
      <c r="AA134" s="413"/>
      <c r="AB134" s="415">
        <v>110779977.5</v>
      </c>
      <c r="AC134" s="422"/>
      <c r="AD134" s="413"/>
      <c r="AE134" s="413">
        <v>117960945.01570748</v>
      </c>
      <c r="AF134" s="413"/>
      <c r="AG134" s="413"/>
      <c r="AH134" s="415">
        <v>117960945.01570748</v>
      </c>
      <c r="AI134" s="422"/>
      <c r="AJ134" s="413"/>
      <c r="AK134" s="413">
        <v>125629311.9099424</v>
      </c>
      <c r="AL134" s="413"/>
      <c r="AM134" s="423"/>
      <c r="AN134" s="415">
        <v>125629311.9099424</v>
      </c>
      <c r="AO134" s="422"/>
      <c r="AP134" s="413"/>
      <c r="AQ134" s="413">
        <v>133819019.16478175</v>
      </c>
      <c r="AR134" s="413"/>
      <c r="AS134" s="413"/>
      <c r="AT134" s="423">
        <v>133819019.16478175</v>
      </c>
      <c r="AU134" s="424">
        <v>488189253.59043163</v>
      </c>
      <c r="AV134" s="218" t="s">
        <v>181</v>
      </c>
    </row>
    <row r="135" spans="1:48" s="131" customFormat="1" ht="61.5" customHeight="1" x14ac:dyDescent="0.2">
      <c r="A135" s="1015"/>
      <c r="B135" s="1015"/>
      <c r="C135" s="1015"/>
      <c r="D135" s="1206"/>
      <c r="E135" s="1015"/>
      <c r="F135" s="1069"/>
      <c r="G135" s="1093"/>
      <c r="H135" s="1173"/>
      <c r="I135" s="1173"/>
      <c r="J135" s="1173"/>
      <c r="K135" s="1173"/>
      <c r="L135" s="1173"/>
      <c r="M135" s="1205"/>
      <c r="N135" s="269" t="s">
        <v>206</v>
      </c>
      <c r="O135" s="160" t="s">
        <v>207</v>
      </c>
      <c r="P135" s="156" t="s">
        <v>13</v>
      </c>
      <c r="Q135" s="156">
        <v>0</v>
      </c>
      <c r="R135" s="156">
        <v>4</v>
      </c>
      <c r="S135" s="156">
        <v>1</v>
      </c>
      <c r="T135" s="141">
        <v>1</v>
      </c>
      <c r="U135" s="141">
        <v>1</v>
      </c>
      <c r="V135" s="764">
        <v>1</v>
      </c>
      <c r="W135" s="535"/>
      <c r="X135" s="413"/>
      <c r="Y135" s="413">
        <v>0</v>
      </c>
      <c r="Z135" s="413"/>
      <c r="AA135" s="413"/>
      <c r="AB135" s="415">
        <v>0</v>
      </c>
      <c r="AC135" s="422"/>
      <c r="AD135" s="413"/>
      <c r="AE135" s="413">
        <v>0</v>
      </c>
      <c r="AF135" s="413"/>
      <c r="AG135" s="413"/>
      <c r="AH135" s="415">
        <v>0</v>
      </c>
      <c r="AI135" s="422"/>
      <c r="AJ135" s="413"/>
      <c r="AK135" s="413">
        <v>0</v>
      </c>
      <c r="AL135" s="413"/>
      <c r="AM135" s="423"/>
      <c r="AN135" s="415">
        <v>0</v>
      </c>
      <c r="AO135" s="422"/>
      <c r="AP135" s="413"/>
      <c r="AQ135" s="413">
        <v>0</v>
      </c>
      <c r="AR135" s="413"/>
      <c r="AS135" s="413"/>
      <c r="AT135" s="423">
        <v>0</v>
      </c>
      <c r="AU135" s="424">
        <v>0</v>
      </c>
      <c r="AV135" s="218" t="s">
        <v>181</v>
      </c>
    </row>
    <row r="136" spans="1:48" s="131" customFormat="1" ht="12.75" customHeight="1" x14ac:dyDescent="0.2">
      <c r="A136" s="1015"/>
      <c r="B136" s="1015"/>
      <c r="C136" s="1015"/>
      <c r="D136" s="736"/>
      <c r="E136" s="736"/>
      <c r="F136" s="749"/>
      <c r="G136" s="870"/>
      <c r="H136" s="709"/>
      <c r="I136" s="709"/>
      <c r="J136" s="709"/>
      <c r="K136" s="709"/>
      <c r="L136" s="709"/>
      <c r="M136" s="710"/>
      <c r="N136" s="719"/>
      <c r="O136" s="719"/>
      <c r="P136" s="720"/>
      <c r="Q136" s="716"/>
      <c r="R136" s="716"/>
      <c r="S136" s="716"/>
      <c r="T136" s="716"/>
      <c r="U136" s="716"/>
      <c r="V136" s="716"/>
      <c r="W136" s="767">
        <f>+SUM(W134:W135)</f>
        <v>0</v>
      </c>
      <c r="X136" s="767">
        <f t="shared" ref="X136:AB136" si="125">+SUM(X134:X135)</f>
        <v>0</v>
      </c>
      <c r="Y136" s="767">
        <f t="shared" si="125"/>
        <v>110779977.5</v>
      </c>
      <c r="Z136" s="767">
        <f t="shared" si="125"/>
        <v>0</v>
      </c>
      <c r="AA136" s="767">
        <f t="shared" si="125"/>
        <v>0</v>
      </c>
      <c r="AB136" s="767">
        <f t="shared" si="125"/>
        <v>110779977.5</v>
      </c>
      <c r="AC136" s="767">
        <f>+SUM(AC134:AC135)</f>
        <v>0</v>
      </c>
      <c r="AD136" s="767">
        <f t="shared" ref="AD136" si="126">+SUM(AD134:AD135)</f>
        <v>0</v>
      </c>
      <c r="AE136" s="767">
        <f t="shared" ref="AE136" si="127">+SUM(AE134:AE135)</f>
        <v>117960945.01570748</v>
      </c>
      <c r="AF136" s="767">
        <f t="shared" ref="AF136" si="128">+SUM(AF134:AF135)</f>
        <v>0</v>
      </c>
      <c r="AG136" s="767">
        <f t="shared" ref="AG136" si="129">+SUM(AG134:AG135)</f>
        <v>0</v>
      </c>
      <c r="AH136" s="767">
        <f t="shared" ref="AH136" si="130">+SUM(AH134:AH135)</f>
        <v>117960945.01570748</v>
      </c>
      <c r="AI136" s="767">
        <f>+SUM(AI134:AI135)</f>
        <v>0</v>
      </c>
      <c r="AJ136" s="767">
        <f t="shared" ref="AJ136" si="131">+SUM(AJ134:AJ135)</f>
        <v>0</v>
      </c>
      <c r="AK136" s="767">
        <f t="shared" ref="AK136" si="132">+SUM(AK134:AK135)</f>
        <v>125629311.9099424</v>
      </c>
      <c r="AL136" s="767">
        <f t="shared" ref="AL136" si="133">+SUM(AL134:AL135)</f>
        <v>0</v>
      </c>
      <c r="AM136" s="767">
        <f t="shared" ref="AM136" si="134">+SUM(AM134:AM135)</f>
        <v>0</v>
      </c>
      <c r="AN136" s="767">
        <f t="shared" ref="AN136" si="135">+SUM(AN134:AN135)</f>
        <v>125629311.9099424</v>
      </c>
      <c r="AO136" s="767">
        <f>+SUM(AO134:AO135)</f>
        <v>0</v>
      </c>
      <c r="AP136" s="767">
        <f t="shared" ref="AP136" si="136">+SUM(AP134:AP135)</f>
        <v>0</v>
      </c>
      <c r="AQ136" s="767">
        <f t="shared" ref="AQ136" si="137">+SUM(AQ134:AQ135)</f>
        <v>133819019.16478175</v>
      </c>
      <c r="AR136" s="767">
        <f t="shared" ref="AR136" si="138">+SUM(AR134:AR135)</f>
        <v>0</v>
      </c>
      <c r="AS136" s="767">
        <f t="shared" ref="AS136" si="139">+SUM(AS134:AS135)</f>
        <v>0</v>
      </c>
      <c r="AT136" s="767">
        <f t="shared" ref="AT136:AU136" si="140">+SUM(AT134:AT135)</f>
        <v>133819019.16478175</v>
      </c>
      <c r="AU136" s="767">
        <f t="shared" si="140"/>
        <v>488189253.59043163</v>
      </c>
      <c r="AV136" s="750"/>
    </row>
    <row r="137" spans="1:48" s="131" customFormat="1" ht="102" customHeight="1" x14ac:dyDescent="0.2">
      <c r="A137" s="1015"/>
      <c r="B137" s="1015"/>
      <c r="C137" s="1015" t="s">
        <v>55</v>
      </c>
      <c r="D137" s="1206" t="s">
        <v>178</v>
      </c>
      <c r="E137" s="1015" t="s">
        <v>2285</v>
      </c>
      <c r="F137" s="253" t="s">
        <v>624</v>
      </c>
      <c r="G137" s="866" t="s">
        <v>625</v>
      </c>
      <c r="H137" s="178">
        <v>1200</v>
      </c>
      <c r="I137" s="147">
        <v>6000</v>
      </c>
      <c r="J137" s="147">
        <v>1500</v>
      </c>
      <c r="K137" s="147">
        <v>3000</v>
      </c>
      <c r="L137" s="147">
        <v>4500</v>
      </c>
      <c r="M137" s="252">
        <v>6000</v>
      </c>
      <c r="N137" s="269" t="s">
        <v>209</v>
      </c>
      <c r="O137" s="160" t="s">
        <v>210</v>
      </c>
      <c r="P137" s="156" t="s">
        <v>13</v>
      </c>
      <c r="Q137" s="156">
        <v>0</v>
      </c>
      <c r="R137" s="156">
        <v>13000</v>
      </c>
      <c r="S137" s="156">
        <v>1625</v>
      </c>
      <c r="T137" s="141">
        <v>4000</v>
      </c>
      <c r="U137" s="141">
        <v>3800</v>
      </c>
      <c r="V137" s="764">
        <v>3575</v>
      </c>
      <c r="W137" s="535"/>
      <c r="X137" s="413"/>
      <c r="Y137" s="413">
        <v>23642039</v>
      </c>
      <c r="Z137" s="413"/>
      <c r="AA137" s="413"/>
      <c r="AB137" s="415">
        <v>23642039</v>
      </c>
      <c r="AC137" s="422"/>
      <c r="AD137" s="413"/>
      <c r="AE137" s="413">
        <v>25178771.535</v>
      </c>
      <c r="AF137" s="413"/>
      <c r="AG137" s="413"/>
      <c r="AH137" s="415">
        <v>25178771.535</v>
      </c>
      <c r="AI137" s="422"/>
      <c r="AJ137" s="413"/>
      <c r="AK137" s="413">
        <v>26815391.684774999</v>
      </c>
      <c r="AL137" s="413"/>
      <c r="AM137" s="423"/>
      <c r="AN137" s="415">
        <v>26815391.684774999</v>
      </c>
      <c r="AO137" s="422"/>
      <c r="AP137" s="413"/>
      <c r="AQ137" s="413">
        <v>28558392.144285373</v>
      </c>
      <c r="AR137" s="413"/>
      <c r="AS137" s="413"/>
      <c r="AT137" s="423">
        <v>28558392.144285373</v>
      </c>
      <c r="AU137" s="424">
        <v>104194594.36406037</v>
      </c>
      <c r="AV137" s="218" t="s">
        <v>181</v>
      </c>
    </row>
    <row r="138" spans="1:48" s="131" customFormat="1" ht="216.75" x14ac:dyDescent="0.2">
      <c r="A138" s="1015"/>
      <c r="B138" s="1015"/>
      <c r="C138" s="1015"/>
      <c r="D138" s="1206"/>
      <c r="E138" s="1015"/>
      <c r="F138" s="1169" t="s">
        <v>773</v>
      </c>
      <c r="G138" s="1170" t="s">
        <v>626</v>
      </c>
      <c r="H138" s="1171">
        <v>56</v>
      </c>
      <c r="I138" s="1171">
        <v>59</v>
      </c>
      <c r="J138" s="1171">
        <v>57</v>
      </c>
      <c r="K138" s="1171">
        <v>58</v>
      </c>
      <c r="L138" s="1171">
        <v>58</v>
      </c>
      <c r="M138" s="1196">
        <v>59</v>
      </c>
      <c r="N138" s="269" t="s">
        <v>211</v>
      </c>
      <c r="O138" s="160" t="s">
        <v>212</v>
      </c>
      <c r="P138" s="156" t="s">
        <v>13</v>
      </c>
      <c r="Q138" s="156">
        <v>0</v>
      </c>
      <c r="R138" s="156">
        <v>4</v>
      </c>
      <c r="S138" s="156">
        <v>1</v>
      </c>
      <c r="T138" s="141">
        <v>1</v>
      </c>
      <c r="U138" s="141">
        <v>1</v>
      </c>
      <c r="V138" s="764">
        <v>1</v>
      </c>
      <c r="W138" s="535"/>
      <c r="X138" s="413"/>
      <c r="Y138" s="413">
        <v>233840000</v>
      </c>
      <c r="Z138" s="413"/>
      <c r="AA138" s="413"/>
      <c r="AB138" s="415">
        <v>233840000</v>
      </c>
      <c r="AC138" s="422"/>
      <c r="AD138" s="413"/>
      <c r="AE138" s="413">
        <v>249039600</v>
      </c>
      <c r="AF138" s="413"/>
      <c r="AG138" s="413"/>
      <c r="AH138" s="415">
        <v>249039600</v>
      </c>
      <c r="AI138" s="422"/>
      <c r="AJ138" s="413"/>
      <c r="AK138" s="413">
        <v>265227174</v>
      </c>
      <c r="AL138" s="413"/>
      <c r="AM138" s="423"/>
      <c r="AN138" s="415">
        <v>265227174</v>
      </c>
      <c r="AO138" s="422"/>
      <c r="AP138" s="413"/>
      <c r="AQ138" s="413">
        <v>282466940.31</v>
      </c>
      <c r="AR138" s="413"/>
      <c r="AS138" s="413"/>
      <c r="AT138" s="423">
        <v>282466940.31</v>
      </c>
      <c r="AU138" s="424">
        <v>1030573714.3099999</v>
      </c>
      <c r="AV138" s="218" t="s">
        <v>181</v>
      </c>
    </row>
    <row r="139" spans="1:48" s="131" customFormat="1" ht="63.75" x14ac:dyDescent="0.2">
      <c r="A139" s="1015"/>
      <c r="B139" s="1015"/>
      <c r="C139" s="1015"/>
      <c r="D139" s="1206"/>
      <c r="E139" s="1015"/>
      <c r="F139" s="1169"/>
      <c r="G139" s="1170"/>
      <c r="H139" s="1171"/>
      <c r="I139" s="1171"/>
      <c r="J139" s="1171"/>
      <c r="K139" s="1171"/>
      <c r="L139" s="1171"/>
      <c r="M139" s="1196"/>
      <c r="N139" s="269" t="s">
        <v>208</v>
      </c>
      <c r="O139" s="160" t="s">
        <v>213</v>
      </c>
      <c r="P139" s="156" t="s">
        <v>13</v>
      </c>
      <c r="Q139" s="156">
        <v>0</v>
      </c>
      <c r="R139" s="156">
        <v>4</v>
      </c>
      <c r="S139" s="156">
        <v>1</v>
      </c>
      <c r="T139" s="141">
        <v>1</v>
      </c>
      <c r="U139" s="141">
        <v>1</v>
      </c>
      <c r="V139" s="764">
        <v>1</v>
      </c>
      <c r="W139" s="535"/>
      <c r="X139" s="413"/>
      <c r="Y139" s="413">
        <v>38200000</v>
      </c>
      <c r="Z139" s="413"/>
      <c r="AA139" s="413"/>
      <c r="AB139" s="415">
        <v>38200000</v>
      </c>
      <c r="AC139" s="422"/>
      <c r="AD139" s="413"/>
      <c r="AE139" s="413">
        <v>40630336.333999999</v>
      </c>
      <c r="AF139" s="413"/>
      <c r="AG139" s="413"/>
      <c r="AH139" s="415">
        <v>40630336.333999999</v>
      </c>
      <c r="AI139" s="422"/>
      <c r="AJ139" s="413"/>
      <c r="AK139" s="413">
        <v>43273724.888115145</v>
      </c>
      <c r="AL139" s="413"/>
      <c r="AM139" s="423"/>
      <c r="AN139" s="415">
        <v>43273724.888115145</v>
      </c>
      <c r="AO139" s="422"/>
      <c r="AP139" s="413"/>
      <c r="AQ139" s="413">
        <v>46150046.295876376</v>
      </c>
      <c r="AR139" s="413"/>
      <c r="AS139" s="413"/>
      <c r="AT139" s="423">
        <v>46150046.295876376</v>
      </c>
      <c r="AU139" s="424">
        <v>168254107.51799151</v>
      </c>
      <c r="AV139" s="218" t="s">
        <v>181</v>
      </c>
    </row>
    <row r="140" spans="1:48" s="131" customFormat="1" ht="12.75" customHeight="1" x14ac:dyDescent="0.2">
      <c r="A140" s="1015"/>
      <c r="B140" s="1015"/>
      <c r="C140" s="1015"/>
      <c r="D140" s="736"/>
      <c r="E140" s="736"/>
      <c r="F140" s="749"/>
      <c r="G140" s="870"/>
      <c r="H140" s="709"/>
      <c r="I140" s="709"/>
      <c r="J140" s="709"/>
      <c r="K140" s="709"/>
      <c r="L140" s="709"/>
      <c r="M140" s="710"/>
      <c r="N140" s="719"/>
      <c r="O140" s="719"/>
      <c r="P140" s="720"/>
      <c r="Q140" s="716"/>
      <c r="R140" s="716"/>
      <c r="S140" s="716"/>
      <c r="T140" s="716"/>
      <c r="U140" s="716"/>
      <c r="V140" s="716"/>
      <c r="W140" s="767">
        <f>+SUM(W137:W139)</f>
        <v>0</v>
      </c>
      <c r="X140" s="767">
        <f t="shared" ref="X140:AB140" si="141">+SUM(X137:X139)</f>
        <v>0</v>
      </c>
      <c r="Y140" s="767">
        <f t="shared" si="141"/>
        <v>295682039</v>
      </c>
      <c r="Z140" s="767">
        <f t="shared" si="141"/>
        <v>0</v>
      </c>
      <c r="AA140" s="767">
        <f t="shared" si="141"/>
        <v>0</v>
      </c>
      <c r="AB140" s="767">
        <f t="shared" si="141"/>
        <v>295682039</v>
      </c>
      <c r="AC140" s="767">
        <f>+SUM(AC137:AC139)</f>
        <v>0</v>
      </c>
      <c r="AD140" s="767">
        <f t="shared" ref="AD140" si="142">+SUM(AD137:AD139)</f>
        <v>0</v>
      </c>
      <c r="AE140" s="767">
        <f t="shared" ref="AE140" si="143">+SUM(AE137:AE139)</f>
        <v>314848707.86900002</v>
      </c>
      <c r="AF140" s="767">
        <f t="shared" ref="AF140" si="144">+SUM(AF137:AF139)</f>
        <v>0</v>
      </c>
      <c r="AG140" s="767">
        <f t="shared" ref="AG140" si="145">+SUM(AG137:AG139)</f>
        <v>0</v>
      </c>
      <c r="AH140" s="767">
        <f t="shared" ref="AH140" si="146">+SUM(AH137:AH139)</f>
        <v>314848707.86900002</v>
      </c>
      <c r="AI140" s="767">
        <f>+SUM(AI137:AI139)</f>
        <v>0</v>
      </c>
      <c r="AJ140" s="767">
        <f t="shared" ref="AJ140" si="147">+SUM(AJ137:AJ139)</f>
        <v>0</v>
      </c>
      <c r="AK140" s="767">
        <f t="shared" ref="AK140" si="148">+SUM(AK137:AK139)</f>
        <v>335316290.57289016</v>
      </c>
      <c r="AL140" s="767">
        <f t="shared" ref="AL140" si="149">+SUM(AL137:AL139)</f>
        <v>0</v>
      </c>
      <c r="AM140" s="767">
        <f t="shared" ref="AM140" si="150">+SUM(AM137:AM139)</f>
        <v>0</v>
      </c>
      <c r="AN140" s="767">
        <f t="shared" ref="AN140" si="151">+SUM(AN137:AN139)</f>
        <v>335316290.57289016</v>
      </c>
      <c r="AO140" s="767">
        <f>+SUM(AO137:AO139)</f>
        <v>0</v>
      </c>
      <c r="AP140" s="767">
        <f t="shared" ref="AP140" si="152">+SUM(AP137:AP139)</f>
        <v>0</v>
      </c>
      <c r="AQ140" s="767">
        <f t="shared" ref="AQ140" si="153">+SUM(AQ137:AQ139)</f>
        <v>357175378.75016177</v>
      </c>
      <c r="AR140" s="767">
        <f t="shared" ref="AR140" si="154">+SUM(AR137:AR139)</f>
        <v>0</v>
      </c>
      <c r="AS140" s="767">
        <f t="shared" ref="AS140" si="155">+SUM(AS137:AS139)</f>
        <v>0</v>
      </c>
      <c r="AT140" s="767">
        <f t="shared" ref="AT140:AU140" si="156">+SUM(AT137:AT139)</f>
        <v>357175378.75016177</v>
      </c>
      <c r="AU140" s="767">
        <f t="shared" si="156"/>
        <v>1303022416.1920519</v>
      </c>
      <c r="AV140" s="750"/>
    </row>
    <row r="141" spans="1:48" s="131" customFormat="1" ht="76.5" x14ac:dyDescent="0.2">
      <c r="A141" s="1015"/>
      <c r="B141" s="1015"/>
      <c r="C141" s="1015" t="s">
        <v>56</v>
      </c>
      <c r="D141" s="1206" t="s">
        <v>178</v>
      </c>
      <c r="E141" s="1015" t="s">
        <v>2285</v>
      </c>
      <c r="F141" s="253" t="s">
        <v>757</v>
      </c>
      <c r="G141" s="866" t="s">
        <v>627</v>
      </c>
      <c r="H141" s="155">
        <v>56</v>
      </c>
      <c r="I141" s="155">
        <v>59</v>
      </c>
      <c r="J141" s="155">
        <v>57</v>
      </c>
      <c r="K141" s="155">
        <v>58</v>
      </c>
      <c r="L141" s="155">
        <v>58</v>
      </c>
      <c r="M141" s="183">
        <v>59</v>
      </c>
      <c r="N141" s="1090" t="s">
        <v>217</v>
      </c>
      <c r="O141" s="1092" t="s">
        <v>216</v>
      </c>
      <c r="P141" s="969" t="s">
        <v>13</v>
      </c>
      <c r="Q141" s="969">
        <v>0</v>
      </c>
      <c r="R141" s="969">
        <v>10</v>
      </c>
      <c r="S141" s="969">
        <v>5</v>
      </c>
      <c r="T141" s="969">
        <v>5</v>
      </c>
      <c r="U141" s="969">
        <v>0</v>
      </c>
      <c r="V141" s="1158">
        <v>0</v>
      </c>
      <c r="W141" s="1080"/>
      <c r="X141" s="1078"/>
      <c r="Y141" s="1078"/>
      <c r="Z141" s="1078"/>
      <c r="AA141" s="1078"/>
      <c r="AB141" s="1078"/>
      <c r="AC141" s="1080"/>
      <c r="AD141" s="1078"/>
      <c r="AE141" s="1078"/>
      <c r="AF141" s="1078"/>
      <c r="AG141" s="1078"/>
      <c r="AH141" s="1078"/>
      <c r="AI141" s="1080"/>
      <c r="AJ141" s="1078"/>
      <c r="AK141" s="1078"/>
      <c r="AL141" s="1078"/>
      <c r="AM141" s="1078"/>
      <c r="AN141" s="1078"/>
      <c r="AO141" s="1080"/>
      <c r="AP141" s="1078"/>
      <c r="AQ141" s="1078"/>
      <c r="AR141" s="1078"/>
      <c r="AS141" s="1078"/>
      <c r="AT141" s="1133"/>
      <c r="AU141" s="1136">
        <v>0</v>
      </c>
      <c r="AV141" s="952" t="s">
        <v>181</v>
      </c>
    </row>
    <row r="142" spans="1:48" s="131" customFormat="1" ht="63.75" x14ac:dyDescent="0.2">
      <c r="A142" s="1015"/>
      <c r="B142" s="1015"/>
      <c r="C142" s="1015"/>
      <c r="D142" s="1206"/>
      <c r="E142" s="1015"/>
      <c r="F142" s="253" t="s">
        <v>775</v>
      </c>
      <c r="G142" s="866" t="s">
        <v>629</v>
      </c>
      <c r="H142" s="155">
        <v>8</v>
      </c>
      <c r="I142" s="155">
        <v>10</v>
      </c>
      <c r="J142" s="155">
        <v>8</v>
      </c>
      <c r="K142" s="155">
        <v>9</v>
      </c>
      <c r="L142" s="155">
        <v>9</v>
      </c>
      <c r="M142" s="183">
        <v>10</v>
      </c>
      <c r="N142" s="1091"/>
      <c r="O142" s="1093"/>
      <c r="P142" s="971"/>
      <c r="Q142" s="971"/>
      <c r="R142" s="971"/>
      <c r="S142" s="971"/>
      <c r="T142" s="971"/>
      <c r="U142" s="971"/>
      <c r="V142" s="1162"/>
      <c r="W142" s="1081"/>
      <c r="X142" s="1079"/>
      <c r="Y142" s="1079"/>
      <c r="Z142" s="1079"/>
      <c r="AA142" s="1079"/>
      <c r="AB142" s="1079"/>
      <c r="AC142" s="1081"/>
      <c r="AD142" s="1079"/>
      <c r="AE142" s="1079"/>
      <c r="AF142" s="1079"/>
      <c r="AG142" s="1079"/>
      <c r="AH142" s="1079"/>
      <c r="AI142" s="1081"/>
      <c r="AJ142" s="1079"/>
      <c r="AK142" s="1079"/>
      <c r="AL142" s="1079"/>
      <c r="AM142" s="1079"/>
      <c r="AN142" s="1079"/>
      <c r="AO142" s="1081"/>
      <c r="AP142" s="1079"/>
      <c r="AQ142" s="1079"/>
      <c r="AR142" s="1079"/>
      <c r="AS142" s="1079"/>
      <c r="AT142" s="1135"/>
      <c r="AU142" s="1138"/>
      <c r="AV142" s="954"/>
    </row>
    <row r="143" spans="1:48" s="131" customFormat="1" ht="76.5" x14ac:dyDescent="0.2">
      <c r="A143" s="1015"/>
      <c r="B143" s="1015"/>
      <c r="C143" s="1015"/>
      <c r="D143" s="1206"/>
      <c r="E143" s="1015"/>
      <c r="F143" s="1068" t="s">
        <v>774</v>
      </c>
      <c r="G143" s="1092" t="s">
        <v>628</v>
      </c>
      <c r="H143" s="1082">
        <v>5</v>
      </c>
      <c r="I143" s="1082">
        <v>17</v>
      </c>
      <c r="J143" s="1082">
        <v>8</v>
      </c>
      <c r="K143" s="1082">
        <v>11</v>
      </c>
      <c r="L143" s="1082">
        <v>14</v>
      </c>
      <c r="M143" s="1164">
        <v>17</v>
      </c>
      <c r="N143" s="269" t="s">
        <v>214</v>
      </c>
      <c r="O143" s="160" t="s">
        <v>215</v>
      </c>
      <c r="P143" s="156" t="s">
        <v>13</v>
      </c>
      <c r="Q143" s="156">
        <v>0</v>
      </c>
      <c r="R143" s="156">
        <v>12</v>
      </c>
      <c r="S143" s="156">
        <v>3</v>
      </c>
      <c r="T143" s="156">
        <v>3</v>
      </c>
      <c r="U143" s="156">
        <v>3</v>
      </c>
      <c r="V143" s="547">
        <v>3</v>
      </c>
      <c r="W143" s="535"/>
      <c r="X143" s="413">
        <v>2489119202</v>
      </c>
      <c r="Y143" s="413"/>
      <c r="Z143" s="413"/>
      <c r="AA143" s="413">
        <v>1000000000</v>
      </c>
      <c r="AB143" s="415">
        <v>3489119202</v>
      </c>
      <c r="AC143" s="422"/>
      <c r="AD143" s="413">
        <v>2853026759.5419002</v>
      </c>
      <c r="AE143" s="413"/>
      <c r="AF143" s="413"/>
      <c r="AG143" s="413">
        <v>1000000000</v>
      </c>
      <c r="AH143" s="415">
        <v>3853026759.5419002</v>
      </c>
      <c r="AI143" s="422"/>
      <c r="AJ143" s="413">
        <v>2999172194.0315499</v>
      </c>
      <c r="AK143" s="413"/>
      <c r="AL143" s="413"/>
      <c r="AM143" s="423">
        <v>1000000000</v>
      </c>
      <c r="AN143" s="415">
        <v>3999172194.0315499</v>
      </c>
      <c r="AO143" s="422"/>
      <c r="AP143" s="413">
        <v>2647668751</v>
      </c>
      <c r="AQ143" s="413"/>
      <c r="AR143" s="413"/>
      <c r="AS143" s="413">
        <v>1515469503</v>
      </c>
      <c r="AT143" s="423">
        <v>4163138254</v>
      </c>
      <c r="AU143" s="424">
        <v>15504456409.57345</v>
      </c>
      <c r="AV143" s="218" t="s">
        <v>181</v>
      </c>
    </row>
    <row r="144" spans="1:48" s="131" customFormat="1" ht="69.75" customHeight="1" x14ac:dyDescent="0.2">
      <c r="A144" s="1015"/>
      <c r="B144" s="1015"/>
      <c r="C144" s="1015"/>
      <c r="D144" s="1206"/>
      <c r="E144" s="1015"/>
      <c r="F144" s="1069"/>
      <c r="G144" s="1093"/>
      <c r="H144" s="1083"/>
      <c r="I144" s="1083"/>
      <c r="J144" s="1083"/>
      <c r="K144" s="1083"/>
      <c r="L144" s="1083"/>
      <c r="M144" s="1183"/>
      <c r="N144" s="269" t="s">
        <v>218</v>
      </c>
      <c r="O144" s="160" t="s">
        <v>219</v>
      </c>
      <c r="P144" s="156" t="s">
        <v>13</v>
      </c>
      <c r="Q144" s="156">
        <v>0</v>
      </c>
      <c r="R144" s="156">
        <v>1</v>
      </c>
      <c r="S144" s="156">
        <v>0</v>
      </c>
      <c r="T144" s="156">
        <v>1</v>
      </c>
      <c r="U144" s="156">
        <v>0</v>
      </c>
      <c r="V144" s="547">
        <v>0</v>
      </c>
      <c r="W144" s="535"/>
      <c r="X144" s="413">
        <v>61868861</v>
      </c>
      <c r="Y144" s="413"/>
      <c r="Z144" s="413"/>
      <c r="AA144" s="413"/>
      <c r="AB144" s="415">
        <v>61868861</v>
      </c>
      <c r="AC144" s="422"/>
      <c r="AD144" s="413">
        <v>68055747.099999994</v>
      </c>
      <c r="AE144" s="413"/>
      <c r="AF144" s="413"/>
      <c r="AG144" s="413"/>
      <c r="AH144" s="415">
        <v>68055747.099999994</v>
      </c>
      <c r="AI144" s="422"/>
      <c r="AJ144" s="413">
        <v>70641865.489799991</v>
      </c>
      <c r="AK144" s="413"/>
      <c r="AL144" s="413"/>
      <c r="AM144" s="423"/>
      <c r="AN144" s="415">
        <v>70641865.489799991</v>
      </c>
      <c r="AO144" s="422"/>
      <c r="AP144" s="413">
        <v>74453612.531865194</v>
      </c>
      <c r="AQ144" s="413"/>
      <c r="AR144" s="413"/>
      <c r="AS144" s="413"/>
      <c r="AT144" s="423">
        <v>74453612.531865194</v>
      </c>
      <c r="AU144" s="424">
        <v>275020086.12166518</v>
      </c>
      <c r="AV144" s="218" t="s">
        <v>181</v>
      </c>
    </row>
    <row r="145" spans="1:48" s="131" customFormat="1" ht="13.5" customHeight="1" x14ac:dyDescent="0.2">
      <c r="A145" s="1015"/>
      <c r="B145" s="1015"/>
      <c r="C145" s="1015"/>
      <c r="D145" s="736"/>
      <c r="E145" s="736"/>
      <c r="F145" s="749"/>
      <c r="G145" s="870"/>
      <c r="H145" s="709"/>
      <c r="I145" s="709"/>
      <c r="J145" s="709"/>
      <c r="K145" s="709"/>
      <c r="L145" s="709"/>
      <c r="M145" s="710"/>
      <c r="N145" s="719"/>
      <c r="O145" s="719"/>
      <c r="P145" s="720"/>
      <c r="Q145" s="716"/>
      <c r="R145" s="716"/>
      <c r="S145" s="716"/>
      <c r="T145" s="716"/>
      <c r="U145" s="716"/>
      <c r="V145" s="716"/>
      <c r="W145" s="767">
        <f>+SUM(W141:W144)</f>
        <v>0</v>
      </c>
      <c r="X145" s="767">
        <f t="shared" ref="X145:AB145" si="157">+SUM(X141:X144)</f>
        <v>2550988063</v>
      </c>
      <c r="Y145" s="767">
        <f t="shared" si="157"/>
        <v>0</v>
      </c>
      <c r="Z145" s="767">
        <f t="shared" si="157"/>
        <v>0</v>
      </c>
      <c r="AA145" s="767">
        <f t="shared" si="157"/>
        <v>1000000000</v>
      </c>
      <c r="AB145" s="767">
        <f t="shared" si="157"/>
        <v>3550988063</v>
      </c>
      <c r="AC145" s="767">
        <f>+SUM(AC141:AC144)</f>
        <v>0</v>
      </c>
      <c r="AD145" s="767">
        <f t="shared" ref="AD145" si="158">+SUM(AD141:AD144)</f>
        <v>2921082506.6419001</v>
      </c>
      <c r="AE145" s="767">
        <f t="shared" ref="AE145" si="159">+SUM(AE141:AE144)</f>
        <v>0</v>
      </c>
      <c r="AF145" s="767">
        <f t="shared" ref="AF145" si="160">+SUM(AF141:AF144)</f>
        <v>0</v>
      </c>
      <c r="AG145" s="767">
        <f t="shared" ref="AG145" si="161">+SUM(AG141:AG144)</f>
        <v>1000000000</v>
      </c>
      <c r="AH145" s="767">
        <f t="shared" ref="AH145" si="162">+SUM(AH141:AH144)</f>
        <v>3921082506.6419001</v>
      </c>
      <c r="AI145" s="767">
        <f>+SUM(AI141:AI144)</f>
        <v>0</v>
      </c>
      <c r="AJ145" s="767">
        <f t="shared" ref="AJ145" si="163">+SUM(AJ141:AJ144)</f>
        <v>3069814059.5213499</v>
      </c>
      <c r="AK145" s="767">
        <f t="shared" ref="AK145" si="164">+SUM(AK141:AK144)</f>
        <v>0</v>
      </c>
      <c r="AL145" s="767">
        <f t="shared" ref="AL145" si="165">+SUM(AL141:AL144)</f>
        <v>0</v>
      </c>
      <c r="AM145" s="767">
        <f t="shared" ref="AM145" si="166">+SUM(AM141:AM144)</f>
        <v>1000000000</v>
      </c>
      <c r="AN145" s="767">
        <f t="shared" ref="AN145" si="167">+SUM(AN141:AN144)</f>
        <v>4069814059.5213499</v>
      </c>
      <c r="AO145" s="767">
        <f>+SUM(AO141:AO144)</f>
        <v>0</v>
      </c>
      <c r="AP145" s="767">
        <f t="shared" ref="AP145" si="168">+SUM(AP141:AP144)</f>
        <v>2722122363.5318651</v>
      </c>
      <c r="AQ145" s="767">
        <f t="shared" ref="AQ145" si="169">+SUM(AQ141:AQ144)</f>
        <v>0</v>
      </c>
      <c r="AR145" s="767">
        <f t="shared" ref="AR145" si="170">+SUM(AR141:AR144)</f>
        <v>0</v>
      </c>
      <c r="AS145" s="767">
        <f t="shared" ref="AS145" si="171">+SUM(AS141:AS144)</f>
        <v>1515469503</v>
      </c>
      <c r="AT145" s="767">
        <f t="shared" ref="AT145:AU145" si="172">+SUM(AT141:AT144)</f>
        <v>4237591866.5318651</v>
      </c>
      <c r="AU145" s="767">
        <f t="shared" si="172"/>
        <v>15779476495.695116</v>
      </c>
      <c r="AV145" s="750"/>
    </row>
    <row r="146" spans="1:48" s="131" customFormat="1" ht="76.5" x14ac:dyDescent="0.2">
      <c r="A146" s="1015"/>
      <c r="B146" s="1015"/>
      <c r="C146" s="1015" t="s">
        <v>57</v>
      </c>
      <c r="D146" s="1206" t="s">
        <v>178</v>
      </c>
      <c r="E146" s="1015" t="s">
        <v>2285</v>
      </c>
      <c r="F146" s="1197" t="s">
        <v>776</v>
      </c>
      <c r="G146" s="1200" t="s">
        <v>630</v>
      </c>
      <c r="H146" s="1166" t="s">
        <v>648</v>
      </c>
      <c r="I146" s="1166">
        <v>22</v>
      </c>
      <c r="J146" s="1166">
        <v>6</v>
      </c>
      <c r="K146" s="1166">
        <v>12</v>
      </c>
      <c r="L146" s="1166">
        <v>17</v>
      </c>
      <c r="M146" s="1193">
        <v>22</v>
      </c>
      <c r="N146" s="269" t="s">
        <v>225</v>
      </c>
      <c r="O146" s="160" t="s">
        <v>226</v>
      </c>
      <c r="P146" s="156" t="s">
        <v>13</v>
      </c>
      <c r="Q146" s="156">
        <v>0</v>
      </c>
      <c r="R146" s="156">
        <v>1</v>
      </c>
      <c r="S146" s="156">
        <v>0</v>
      </c>
      <c r="T146" s="156">
        <v>1</v>
      </c>
      <c r="U146" s="156">
        <v>0</v>
      </c>
      <c r="V146" s="547">
        <v>0</v>
      </c>
      <c r="W146" s="535"/>
      <c r="X146" s="413"/>
      <c r="Y146" s="413"/>
      <c r="Z146" s="413"/>
      <c r="AA146" s="413"/>
      <c r="AB146" s="415">
        <v>0</v>
      </c>
      <c r="AC146" s="422"/>
      <c r="AD146" s="413"/>
      <c r="AE146" s="413"/>
      <c r="AF146" s="413"/>
      <c r="AG146" s="413"/>
      <c r="AH146" s="415">
        <v>0</v>
      </c>
      <c r="AI146" s="422"/>
      <c r="AJ146" s="413"/>
      <c r="AK146" s="413"/>
      <c r="AL146" s="413"/>
      <c r="AM146" s="423"/>
      <c r="AN146" s="415">
        <v>0</v>
      </c>
      <c r="AO146" s="422"/>
      <c r="AP146" s="413"/>
      <c r="AQ146" s="413"/>
      <c r="AR146" s="413"/>
      <c r="AS146" s="413"/>
      <c r="AT146" s="423">
        <v>0</v>
      </c>
      <c r="AU146" s="424">
        <v>0</v>
      </c>
      <c r="AV146" s="218" t="s">
        <v>181</v>
      </c>
    </row>
    <row r="147" spans="1:48" s="131" customFormat="1" ht="40.5" customHeight="1" x14ac:dyDescent="0.2">
      <c r="A147" s="1015"/>
      <c r="B147" s="1015"/>
      <c r="C147" s="1015"/>
      <c r="D147" s="1206"/>
      <c r="E147" s="1015"/>
      <c r="F147" s="1198"/>
      <c r="G147" s="1201"/>
      <c r="H147" s="1167"/>
      <c r="I147" s="1167"/>
      <c r="J147" s="1167"/>
      <c r="K147" s="1167"/>
      <c r="L147" s="1167"/>
      <c r="M147" s="1194"/>
      <c r="N147" s="269" t="s">
        <v>220</v>
      </c>
      <c r="O147" s="160" t="s">
        <v>227</v>
      </c>
      <c r="P147" s="156" t="s">
        <v>13</v>
      </c>
      <c r="Q147" s="156">
        <v>0</v>
      </c>
      <c r="R147" s="156">
        <v>1</v>
      </c>
      <c r="S147" s="156">
        <v>0</v>
      </c>
      <c r="T147" s="156">
        <v>1</v>
      </c>
      <c r="U147" s="156">
        <v>0</v>
      </c>
      <c r="V147" s="547">
        <v>0</v>
      </c>
      <c r="W147" s="535"/>
      <c r="X147" s="413"/>
      <c r="Y147" s="413"/>
      <c r="Z147" s="413"/>
      <c r="AA147" s="413"/>
      <c r="AB147" s="415">
        <v>0</v>
      </c>
      <c r="AC147" s="422"/>
      <c r="AD147" s="413"/>
      <c r="AE147" s="413"/>
      <c r="AF147" s="413"/>
      <c r="AG147" s="413"/>
      <c r="AH147" s="415">
        <v>0</v>
      </c>
      <c r="AI147" s="422"/>
      <c r="AJ147" s="413"/>
      <c r="AK147" s="413"/>
      <c r="AL147" s="413"/>
      <c r="AM147" s="423"/>
      <c r="AN147" s="415">
        <v>0</v>
      </c>
      <c r="AO147" s="422"/>
      <c r="AP147" s="413"/>
      <c r="AQ147" s="413"/>
      <c r="AR147" s="413"/>
      <c r="AS147" s="413"/>
      <c r="AT147" s="423">
        <v>0</v>
      </c>
      <c r="AU147" s="424">
        <v>0</v>
      </c>
      <c r="AV147" s="218" t="s">
        <v>181</v>
      </c>
    </row>
    <row r="148" spans="1:48" s="131" customFormat="1" ht="40.5" customHeight="1" x14ac:dyDescent="0.2">
      <c r="A148" s="1015"/>
      <c r="B148" s="1015"/>
      <c r="C148" s="1015"/>
      <c r="D148" s="1206"/>
      <c r="E148" s="1015"/>
      <c r="F148" s="1198"/>
      <c r="G148" s="1201"/>
      <c r="H148" s="1167"/>
      <c r="I148" s="1167"/>
      <c r="J148" s="1167"/>
      <c r="K148" s="1167"/>
      <c r="L148" s="1167"/>
      <c r="M148" s="1194"/>
      <c r="N148" s="269" t="s">
        <v>228</v>
      </c>
      <c r="O148" s="160" t="s">
        <v>229</v>
      </c>
      <c r="P148" s="156" t="s">
        <v>13</v>
      </c>
      <c r="Q148" s="156">
        <v>0</v>
      </c>
      <c r="R148" s="156">
        <v>22</v>
      </c>
      <c r="S148" s="156">
        <v>5</v>
      </c>
      <c r="T148" s="156">
        <v>6</v>
      </c>
      <c r="U148" s="156">
        <v>6</v>
      </c>
      <c r="V148" s="547">
        <v>5</v>
      </c>
      <c r="W148" s="535"/>
      <c r="X148" s="413"/>
      <c r="Y148" s="413"/>
      <c r="Z148" s="413"/>
      <c r="AA148" s="413"/>
      <c r="AB148" s="415">
        <v>0</v>
      </c>
      <c r="AC148" s="422"/>
      <c r="AD148" s="413"/>
      <c r="AE148" s="413"/>
      <c r="AF148" s="413"/>
      <c r="AG148" s="413"/>
      <c r="AH148" s="415">
        <v>0</v>
      </c>
      <c r="AI148" s="422"/>
      <c r="AJ148" s="413"/>
      <c r="AK148" s="413"/>
      <c r="AL148" s="413"/>
      <c r="AM148" s="423"/>
      <c r="AN148" s="415">
        <v>0</v>
      </c>
      <c r="AO148" s="422"/>
      <c r="AP148" s="413"/>
      <c r="AQ148" s="413"/>
      <c r="AR148" s="413"/>
      <c r="AS148" s="413"/>
      <c r="AT148" s="423">
        <v>0</v>
      </c>
      <c r="AU148" s="424">
        <v>0</v>
      </c>
      <c r="AV148" s="218" t="s">
        <v>181</v>
      </c>
    </row>
    <row r="149" spans="1:48" s="131" customFormat="1" ht="40.5" customHeight="1" x14ac:dyDescent="0.2">
      <c r="A149" s="1015"/>
      <c r="B149" s="1015"/>
      <c r="C149" s="1015"/>
      <c r="D149" s="1206"/>
      <c r="E149" s="1015"/>
      <c r="F149" s="1199"/>
      <c r="G149" s="1202"/>
      <c r="H149" s="1168"/>
      <c r="I149" s="1168"/>
      <c r="J149" s="1168"/>
      <c r="K149" s="1168"/>
      <c r="L149" s="1168"/>
      <c r="M149" s="1195"/>
      <c r="N149" s="269" t="s">
        <v>221</v>
      </c>
      <c r="O149" s="160" t="s">
        <v>230</v>
      </c>
      <c r="P149" s="156" t="s">
        <v>13</v>
      </c>
      <c r="Q149" s="156">
        <v>0</v>
      </c>
      <c r="R149" s="156">
        <v>1</v>
      </c>
      <c r="S149" s="156">
        <v>1</v>
      </c>
      <c r="T149" s="156">
        <v>0</v>
      </c>
      <c r="U149" s="156">
        <v>0</v>
      </c>
      <c r="V149" s="547">
        <v>0</v>
      </c>
      <c r="W149" s="535"/>
      <c r="X149" s="413"/>
      <c r="Y149" s="413"/>
      <c r="Z149" s="413"/>
      <c r="AA149" s="413"/>
      <c r="AB149" s="415">
        <v>0</v>
      </c>
      <c r="AC149" s="422"/>
      <c r="AD149" s="413"/>
      <c r="AE149" s="413"/>
      <c r="AF149" s="413"/>
      <c r="AG149" s="413"/>
      <c r="AH149" s="415">
        <v>0</v>
      </c>
      <c r="AI149" s="422"/>
      <c r="AJ149" s="413"/>
      <c r="AK149" s="413"/>
      <c r="AL149" s="413"/>
      <c r="AM149" s="423"/>
      <c r="AN149" s="415">
        <v>0</v>
      </c>
      <c r="AO149" s="422"/>
      <c r="AP149" s="413"/>
      <c r="AQ149" s="413"/>
      <c r="AR149" s="413"/>
      <c r="AS149" s="413"/>
      <c r="AT149" s="423">
        <v>0</v>
      </c>
      <c r="AU149" s="424">
        <v>0</v>
      </c>
      <c r="AV149" s="218" t="s">
        <v>181</v>
      </c>
    </row>
    <row r="150" spans="1:48" s="131" customFormat="1" ht="57.75" customHeight="1" x14ac:dyDescent="0.2">
      <c r="A150" s="1015"/>
      <c r="B150" s="1015"/>
      <c r="C150" s="1015"/>
      <c r="D150" s="1206"/>
      <c r="E150" s="1015"/>
      <c r="F150" s="1197" t="s">
        <v>777</v>
      </c>
      <c r="G150" s="1200" t="s">
        <v>631</v>
      </c>
      <c r="H150" s="1166" t="s">
        <v>648</v>
      </c>
      <c r="I150" s="1166">
        <v>1</v>
      </c>
      <c r="J150" s="1166">
        <v>1</v>
      </c>
      <c r="K150" s="1166">
        <v>1</v>
      </c>
      <c r="L150" s="1166">
        <v>1</v>
      </c>
      <c r="M150" s="1193">
        <v>1</v>
      </c>
      <c r="N150" s="269" t="s">
        <v>222</v>
      </c>
      <c r="O150" s="160" t="s">
        <v>231</v>
      </c>
      <c r="P150" s="156" t="s">
        <v>13</v>
      </c>
      <c r="Q150" s="156">
        <v>0</v>
      </c>
      <c r="R150" s="156">
        <v>1</v>
      </c>
      <c r="S150" s="156">
        <v>1</v>
      </c>
      <c r="T150" s="156">
        <v>0</v>
      </c>
      <c r="U150" s="156">
        <v>0</v>
      </c>
      <c r="V150" s="547">
        <v>0</v>
      </c>
      <c r="W150" s="535"/>
      <c r="X150" s="413"/>
      <c r="Y150" s="413"/>
      <c r="Z150" s="413"/>
      <c r="AA150" s="413"/>
      <c r="AB150" s="415">
        <v>0</v>
      </c>
      <c r="AC150" s="422"/>
      <c r="AD150" s="413"/>
      <c r="AE150" s="413"/>
      <c r="AF150" s="413"/>
      <c r="AG150" s="413"/>
      <c r="AH150" s="415">
        <v>0</v>
      </c>
      <c r="AI150" s="422"/>
      <c r="AJ150" s="413"/>
      <c r="AK150" s="413"/>
      <c r="AL150" s="413"/>
      <c r="AM150" s="423"/>
      <c r="AN150" s="415">
        <v>0</v>
      </c>
      <c r="AO150" s="422"/>
      <c r="AP150" s="413"/>
      <c r="AQ150" s="413"/>
      <c r="AR150" s="413"/>
      <c r="AS150" s="413"/>
      <c r="AT150" s="423">
        <v>0</v>
      </c>
      <c r="AU150" s="424">
        <v>0</v>
      </c>
      <c r="AV150" s="218" t="s">
        <v>181</v>
      </c>
    </row>
    <row r="151" spans="1:48" s="131" customFormat="1" ht="57.75" customHeight="1" x14ac:dyDescent="0.2">
      <c r="A151" s="1015"/>
      <c r="B151" s="1015"/>
      <c r="C151" s="1015"/>
      <c r="D151" s="1206"/>
      <c r="E151" s="1015"/>
      <c r="F151" s="1198"/>
      <c r="G151" s="1201"/>
      <c r="H151" s="1167"/>
      <c r="I151" s="1167"/>
      <c r="J151" s="1167"/>
      <c r="K151" s="1167"/>
      <c r="L151" s="1167"/>
      <c r="M151" s="1194"/>
      <c r="N151" s="269" t="s">
        <v>223</v>
      </c>
      <c r="O151" s="160" t="s">
        <v>232</v>
      </c>
      <c r="P151" s="156" t="s">
        <v>13</v>
      </c>
      <c r="Q151" s="156">
        <v>0</v>
      </c>
      <c r="R151" s="156">
        <v>1</v>
      </c>
      <c r="S151" s="156">
        <v>1</v>
      </c>
      <c r="T151" s="156">
        <v>0</v>
      </c>
      <c r="U151" s="156">
        <v>0</v>
      </c>
      <c r="V151" s="547">
        <v>0</v>
      </c>
      <c r="W151" s="535"/>
      <c r="X151" s="413"/>
      <c r="Y151" s="413"/>
      <c r="Z151" s="413"/>
      <c r="AA151" s="413"/>
      <c r="AB151" s="415">
        <v>0</v>
      </c>
      <c r="AC151" s="422"/>
      <c r="AD151" s="413"/>
      <c r="AE151" s="413"/>
      <c r="AF151" s="413"/>
      <c r="AG151" s="413"/>
      <c r="AH151" s="415">
        <v>0</v>
      </c>
      <c r="AI151" s="422"/>
      <c r="AJ151" s="413"/>
      <c r="AK151" s="413"/>
      <c r="AL151" s="413"/>
      <c r="AM151" s="423"/>
      <c r="AN151" s="415">
        <v>0</v>
      </c>
      <c r="AO151" s="422"/>
      <c r="AP151" s="413"/>
      <c r="AQ151" s="413"/>
      <c r="AR151" s="413"/>
      <c r="AS151" s="413"/>
      <c r="AT151" s="423">
        <v>0</v>
      </c>
      <c r="AU151" s="424">
        <v>0</v>
      </c>
      <c r="AV151" s="218" t="s">
        <v>181</v>
      </c>
    </row>
    <row r="152" spans="1:48" s="131" customFormat="1" ht="55.5" customHeight="1" x14ac:dyDescent="0.2">
      <c r="A152" s="1015"/>
      <c r="B152" s="1015"/>
      <c r="C152" s="1015"/>
      <c r="D152" s="1206"/>
      <c r="E152" s="1015"/>
      <c r="F152" s="1199"/>
      <c r="G152" s="1202"/>
      <c r="H152" s="1168"/>
      <c r="I152" s="1168"/>
      <c r="J152" s="1168"/>
      <c r="K152" s="1168"/>
      <c r="L152" s="1168"/>
      <c r="M152" s="1195"/>
      <c r="N152" s="269" t="s">
        <v>224</v>
      </c>
      <c r="O152" s="160" t="s">
        <v>233</v>
      </c>
      <c r="P152" s="156" t="s">
        <v>13</v>
      </c>
      <c r="Q152" s="156">
        <v>0</v>
      </c>
      <c r="R152" s="156">
        <v>1</v>
      </c>
      <c r="S152" s="156">
        <v>1</v>
      </c>
      <c r="T152" s="156">
        <v>0</v>
      </c>
      <c r="U152" s="156">
        <v>0</v>
      </c>
      <c r="V152" s="547">
        <v>0</v>
      </c>
      <c r="W152" s="535"/>
      <c r="X152" s="413"/>
      <c r="Y152" s="413">
        <v>43610835</v>
      </c>
      <c r="Z152" s="413"/>
      <c r="AA152" s="413">
        <v>141887149</v>
      </c>
      <c r="AB152" s="415">
        <v>185497984</v>
      </c>
      <c r="AC152" s="422"/>
      <c r="AD152" s="413"/>
      <c r="AE152" s="413"/>
      <c r="AF152" s="413"/>
      <c r="AG152" s="413">
        <v>197522314.37781471</v>
      </c>
      <c r="AH152" s="415">
        <v>197522314.37781471</v>
      </c>
      <c r="AI152" s="422"/>
      <c r="AJ152" s="413"/>
      <c r="AK152" s="413"/>
      <c r="AL152" s="413"/>
      <c r="AM152" s="423">
        <v>210362781.01341006</v>
      </c>
      <c r="AN152" s="415">
        <v>210362781.01341006</v>
      </c>
      <c r="AO152" s="422"/>
      <c r="AP152" s="413"/>
      <c r="AQ152" s="413"/>
      <c r="AR152" s="413"/>
      <c r="AS152" s="413">
        <v>224076217.09073624</v>
      </c>
      <c r="AT152" s="423">
        <v>224076217.09073624</v>
      </c>
      <c r="AU152" s="424">
        <v>817459296.48196101</v>
      </c>
      <c r="AV152" s="218" t="s">
        <v>181</v>
      </c>
    </row>
    <row r="153" spans="1:48" s="131" customFormat="1" ht="12.75" customHeight="1" x14ac:dyDescent="0.2">
      <c r="A153" s="1015"/>
      <c r="B153" s="1015"/>
      <c r="C153" s="1015"/>
      <c r="D153" s="736"/>
      <c r="E153" s="736"/>
      <c r="F153" s="749"/>
      <c r="G153" s="709"/>
      <c r="H153" s="709"/>
      <c r="I153" s="709"/>
      <c r="J153" s="709"/>
      <c r="K153" s="709"/>
      <c r="L153" s="709"/>
      <c r="M153" s="710"/>
      <c r="N153" s="719"/>
      <c r="O153" s="719"/>
      <c r="P153" s="720"/>
      <c r="Q153" s="716"/>
      <c r="R153" s="716"/>
      <c r="S153" s="716"/>
      <c r="T153" s="716"/>
      <c r="U153" s="716"/>
      <c r="V153" s="716"/>
      <c r="W153" s="767">
        <f>+SUM(W146:W152)</f>
        <v>0</v>
      </c>
      <c r="X153" s="767">
        <f t="shared" ref="X153:AB153" si="173">+SUM(X146:X152)</f>
        <v>0</v>
      </c>
      <c r="Y153" s="767">
        <f t="shared" si="173"/>
        <v>43610835</v>
      </c>
      <c r="Z153" s="767">
        <f t="shared" si="173"/>
        <v>0</v>
      </c>
      <c r="AA153" s="767">
        <f t="shared" si="173"/>
        <v>141887149</v>
      </c>
      <c r="AB153" s="767">
        <f t="shared" si="173"/>
        <v>185497984</v>
      </c>
      <c r="AC153" s="767">
        <f>+SUM(AC146:AC152)</f>
        <v>0</v>
      </c>
      <c r="AD153" s="767">
        <f t="shared" ref="AD153" si="174">+SUM(AD146:AD152)</f>
        <v>0</v>
      </c>
      <c r="AE153" s="767">
        <f t="shared" ref="AE153" si="175">+SUM(AE146:AE152)</f>
        <v>0</v>
      </c>
      <c r="AF153" s="767">
        <f t="shared" ref="AF153" si="176">+SUM(AF146:AF152)</f>
        <v>0</v>
      </c>
      <c r="AG153" s="767">
        <f t="shared" ref="AG153" si="177">+SUM(AG146:AG152)</f>
        <v>197522314.37781471</v>
      </c>
      <c r="AH153" s="767">
        <f t="shared" ref="AH153" si="178">+SUM(AH146:AH152)</f>
        <v>197522314.37781471</v>
      </c>
      <c r="AI153" s="767">
        <f>+SUM(AI146:AI152)</f>
        <v>0</v>
      </c>
      <c r="AJ153" s="767">
        <f t="shared" ref="AJ153" si="179">+SUM(AJ146:AJ152)</f>
        <v>0</v>
      </c>
      <c r="AK153" s="767">
        <f t="shared" ref="AK153" si="180">+SUM(AK146:AK152)</f>
        <v>0</v>
      </c>
      <c r="AL153" s="767">
        <f t="shared" ref="AL153" si="181">+SUM(AL146:AL152)</f>
        <v>0</v>
      </c>
      <c r="AM153" s="767">
        <f t="shared" ref="AM153" si="182">+SUM(AM146:AM152)</f>
        <v>210362781.01341006</v>
      </c>
      <c r="AN153" s="767">
        <f t="shared" ref="AN153" si="183">+SUM(AN146:AN152)</f>
        <v>210362781.01341006</v>
      </c>
      <c r="AO153" s="767">
        <f>+SUM(AO146:AO152)</f>
        <v>0</v>
      </c>
      <c r="AP153" s="767">
        <f t="shared" ref="AP153" si="184">+SUM(AP146:AP152)</f>
        <v>0</v>
      </c>
      <c r="AQ153" s="767">
        <f t="shared" ref="AQ153" si="185">+SUM(AQ146:AQ152)</f>
        <v>0</v>
      </c>
      <c r="AR153" s="767">
        <f t="shared" ref="AR153" si="186">+SUM(AR146:AR152)</f>
        <v>0</v>
      </c>
      <c r="AS153" s="767">
        <f t="shared" ref="AS153" si="187">+SUM(AS146:AS152)</f>
        <v>224076217.09073624</v>
      </c>
      <c r="AT153" s="767">
        <f t="shared" ref="AT153" si="188">+SUM(AT146:AT152)</f>
        <v>224076217.09073624</v>
      </c>
      <c r="AU153" s="767">
        <f>+SUM(AU146:AU152)</f>
        <v>817459296.48196101</v>
      </c>
      <c r="AV153" s="750"/>
    </row>
    <row r="154" spans="1:48" s="131" customFormat="1" ht="120.75" customHeight="1" x14ac:dyDescent="0.2">
      <c r="A154" s="1015"/>
      <c r="B154" s="1015" t="s">
        <v>26</v>
      </c>
      <c r="C154" s="1015" t="s">
        <v>58</v>
      </c>
      <c r="D154" s="1206" t="s">
        <v>1449</v>
      </c>
      <c r="E154" s="1016" t="s">
        <v>2286</v>
      </c>
      <c r="F154" s="253" t="s">
        <v>958</v>
      </c>
      <c r="G154" s="866" t="s">
        <v>959</v>
      </c>
      <c r="H154" s="155">
        <v>28</v>
      </c>
      <c r="I154" s="155">
        <v>26</v>
      </c>
      <c r="J154" s="155">
        <v>28</v>
      </c>
      <c r="K154" s="155">
        <v>28</v>
      </c>
      <c r="L154" s="155">
        <v>26</v>
      </c>
      <c r="M154" s="183">
        <v>26</v>
      </c>
      <c r="N154" s="1090" t="s">
        <v>758</v>
      </c>
      <c r="O154" s="1092" t="s">
        <v>611</v>
      </c>
      <c r="P154" s="1092" t="s">
        <v>12</v>
      </c>
      <c r="Q154" s="1082">
        <v>0</v>
      </c>
      <c r="R154" s="969">
        <v>1</v>
      </c>
      <c r="S154" s="1082">
        <v>0</v>
      </c>
      <c r="T154" s="1082">
        <v>0</v>
      </c>
      <c r="U154" s="1082">
        <v>1</v>
      </c>
      <c r="V154" s="1180">
        <v>0</v>
      </c>
      <c r="W154" s="1080"/>
      <c r="X154" s="1078"/>
      <c r="Y154" s="1078"/>
      <c r="Z154" s="1078"/>
      <c r="AA154" s="1078"/>
      <c r="AB154" s="1094"/>
      <c r="AC154" s="1080"/>
      <c r="AD154" s="1078"/>
      <c r="AE154" s="1078"/>
      <c r="AF154" s="1078"/>
      <c r="AG154" s="1078"/>
      <c r="AH154" s="1094"/>
      <c r="AI154" s="1080"/>
      <c r="AJ154" s="1078"/>
      <c r="AK154" s="1078"/>
      <c r="AL154" s="1078"/>
      <c r="AM154" s="1078"/>
      <c r="AN154" s="1094"/>
      <c r="AO154" s="1080"/>
      <c r="AP154" s="1078"/>
      <c r="AQ154" s="1078"/>
      <c r="AR154" s="1078"/>
      <c r="AS154" s="1078"/>
      <c r="AT154" s="1133"/>
      <c r="AU154" s="1136"/>
      <c r="AV154" s="952" t="s">
        <v>234</v>
      </c>
    </row>
    <row r="155" spans="1:48" s="131" customFormat="1" ht="67.5" customHeight="1" x14ac:dyDescent="0.2">
      <c r="A155" s="1015"/>
      <c r="B155" s="1015"/>
      <c r="C155" s="1015"/>
      <c r="D155" s="1206"/>
      <c r="E155" s="1016"/>
      <c r="F155" s="253" t="s">
        <v>960</v>
      </c>
      <c r="G155" s="866" t="s">
        <v>961</v>
      </c>
      <c r="H155" s="155" t="s">
        <v>962</v>
      </c>
      <c r="I155" s="155">
        <v>1</v>
      </c>
      <c r="J155" s="155" t="s">
        <v>962</v>
      </c>
      <c r="K155" s="155" t="s">
        <v>962</v>
      </c>
      <c r="L155" s="155">
        <v>1</v>
      </c>
      <c r="M155" s="183">
        <v>1</v>
      </c>
      <c r="N155" s="1091"/>
      <c r="O155" s="1093"/>
      <c r="P155" s="1093"/>
      <c r="Q155" s="1083"/>
      <c r="R155" s="971"/>
      <c r="S155" s="1083"/>
      <c r="T155" s="1083"/>
      <c r="U155" s="1083"/>
      <c r="V155" s="1181"/>
      <c r="W155" s="1081"/>
      <c r="X155" s="1079"/>
      <c r="Y155" s="1079"/>
      <c r="Z155" s="1079"/>
      <c r="AA155" s="1079"/>
      <c r="AB155" s="1095"/>
      <c r="AC155" s="1081"/>
      <c r="AD155" s="1079"/>
      <c r="AE155" s="1079"/>
      <c r="AF155" s="1079"/>
      <c r="AG155" s="1079"/>
      <c r="AH155" s="1095"/>
      <c r="AI155" s="1081"/>
      <c r="AJ155" s="1079"/>
      <c r="AK155" s="1079"/>
      <c r="AL155" s="1079"/>
      <c r="AM155" s="1079"/>
      <c r="AN155" s="1095"/>
      <c r="AO155" s="1081"/>
      <c r="AP155" s="1079"/>
      <c r="AQ155" s="1079"/>
      <c r="AR155" s="1079"/>
      <c r="AS155" s="1079"/>
      <c r="AT155" s="1135"/>
      <c r="AU155" s="1138"/>
      <c r="AV155" s="954"/>
    </row>
    <row r="156" spans="1:48" s="131" customFormat="1" ht="75.75" customHeight="1" x14ac:dyDescent="0.2">
      <c r="A156" s="1015"/>
      <c r="B156" s="1015"/>
      <c r="C156" s="1015"/>
      <c r="D156" s="1206"/>
      <c r="E156" s="1016"/>
      <c r="F156" s="253" t="s">
        <v>963</v>
      </c>
      <c r="G156" s="866" t="s">
        <v>964</v>
      </c>
      <c r="H156" s="155">
        <v>23</v>
      </c>
      <c r="I156" s="155">
        <v>19</v>
      </c>
      <c r="J156" s="155">
        <v>23</v>
      </c>
      <c r="K156" s="155">
        <v>23</v>
      </c>
      <c r="L156" s="155">
        <v>19</v>
      </c>
      <c r="M156" s="183">
        <v>19</v>
      </c>
      <c r="N156" s="1090" t="s">
        <v>238</v>
      </c>
      <c r="O156" s="1092" t="s">
        <v>239</v>
      </c>
      <c r="P156" s="969" t="s">
        <v>13</v>
      </c>
      <c r="Q156" s="969">
        <v>0</v>
      </c>
      <c r="R156" s="969">
        <v>1</v>
      </c>
      <c r="S156" s="969">
        <v>0</v>
      </c>
      <c r="T156" s="969">
        <v>1</v>
      </c>
      <c r="U156" s="969">
        <v>0</v>
      </c>
      <c r="V156" s="1158">
        <v>0</v>
      </c>
      <c r="W156" s="1156"/>
      <c r="X156" s="1154"/>
      <c r="Y156" s="1154"/>
      <c r="Z156" s="1154"/>
      <c r="AA156" s="1154"/>
      <c r="AB156" s="1155"/>
      <c r="AC156" s="1156"/>
      <c r="AD156" s="1154"/>
      <c r="AE156" s="1154"/>
      <c r="AF156" s="1154"/>
      <c r="AG156" s="1154"/>
      <c r="AH156" s="1155"/>
      <c r="AI156" s="1156"/>
      <c r="AJ156" s="1154"/>
      <c r="AK156" s="1154"/>
      <c r="AL156" s="1154"/>
      <c r="AM156" s="1154"/>
      <c r="AN156" s="1155"/>
      <c r="AO156" s="1156"/>
      <c r="AP156" s="1154"/>
      <c r="AQ156" s="1154"/>
      <c r="AR156" s="1154"/>
      <c r="AS156" s="1154"/>
      <c r="AT156" s="1157"/>
      <c r="AU156" s="1136"/>
      <c r="AV156" s="952" t="s">
        <v>235</v>
      </c>
    </row>
    <row r="157" spans="1:48" s="131" customFormat="1" ht="104.25" customHeight="1" x14ac:dyDescent="0.2">
      <c r="A157" s="1015"/>
      <c r="B157" s="1015"/>
      <c r="C157" s="1015"/>
      <c r="D157" s="1206"/>
      <c r="E157" s="1016"/>
      <c r="F157" s="253" t="s">
        <v>2209</v>
      </c>
      <c r="G157" s="866" t="s">
        <v>2210</v>
      </c>
      <c r="H157" s="155">
        <v>22</v>
      </c>
      <c r="I157" s="155">
        <v>19</v>
      </c>
      <c r="J157" s="155">
        <v>22</v>
      </c>
      <c r="K157" s="155">
        <v>22</v>
      </c>
      <c r="L157" s="155">
        <v>19</v>
      </c>
      <c r="M157" s="183">
        <v>19</v>
      </c>
      <c r="N157" s="1160"/>
      <c r="O157" s="1161"/>
      <c r="P157" s="970"/>
      <c r="Q157" s="970"/>
      <c r="R157" s="970"/>
      <c r="S157" s="970"/>
      <c r="T157" s="970"/>
      <c r="U157" s="970"/>
      <c r="V157" s="1159"/>
      <c r="W157" s="1156"/>
      <c r="X157" s="1154"/>
      <c r="Y157" s="1154"/>
      <c r="Z157" s="1154"/>
      <c r="AA157" s="1154"/>
      <c r="AB157" s="1155"/>
      <c r="AC157" s="1156"/>
      <c r="AD157" s="1154"/>
      <c r="AE157" s="1154"/>
      <c r="AF157" s="1154"/>
      <c r="AG157" s="1154"/>
      <c r="AH157" s="1155"/>
      <c r="AI157" s="1156"/>
      <c r="AJ157" s="1154"/>
      <c r="AK157" s="1154"/>
      <c r="AL157" s="1154"/>
      <c r="AM157" s="1154"/>
      <c r="AN157" s="1155"/>
      <c r="AO157" s="1156"/>
      <c r="AP157" s="1154"/>
      <c r="AQ157" s="1154"/>
      <c r="AR157" s="1154"/>
      <c r="AS157" s="1154"/>
      <c r="AT157" s="1157"/>
      <c r="AU157" s="1137"/>
      <c r="AV157" s="953"/>
    </row>
    <row r="158" spans="1:48" s="131" customFormat="1" ht="104.25" customHeight="1" x14ac:dyDescent="0.2">
      <c r="A158" s="1015"/>
      <c r="B158" s="1015"/>
      <c r="C158" s="1015"/>
      <c r="D158" s="1206"/>
      <c r="E158" s="1016"/>
      <c r="F158" s="253" t="s">
        <v>2211</v>
      </c>
      <c r="G158" s="866" t="s">
        <v>2212</v>
      </c>
      <c r="H158" s="155">
        <v>0.23</v>
      </c>
      <c r="I158" s="155">
        <v>2</v>
      </c>
      <c r="J158" s="155">
        <v>0.23</v>
      </c>
      <c r="K158" s="155">
        <v>0.23</v>
      </c>
      <c r="L158" s="155">
        <v>2</v>
      </c>
      <c r="M158" s="183">
        <v>2</v>
      </c>
      <c r="N158" s="1160"/>
      <c r="O158" s="1161"/>
      <c r="P158" s="970"/>
      <c r="Q158" s="970"/>
      <c r="R158" s="970"/>
      <c r="S158" s="970"/>
      <c r="T158" s="970"/>
      <c r="U158" s="970"/>
      <c r="V158" s="1159"/>
      <c r="W158" s="1156"/>
      <c r="X158" s="1154"/>
      <c r="Y158" s="1154"/>
      <c r="Z158" s="1154"/>
      <c r="AA158" s="1154"/>
      <c r="AB158" s="1155"/>
      <c r="AC158" s="1156"/>
      <c r="AD158" s="1154"/>
      <c r="AE158" s="1154"/>
      <c r="AF158" s="1154"/>
      <c r="AG158" s="1154"/>
      <c r="AH158" s="1155"/>
      <c r="AI158" s="1156"/>
      <c r="AJ158" s="1154"/>
      <c r="AK158" s="1154"/>
      <c r="AL158" s="1154"/>
      <c r="AM158" s="1154"/>
      <c r="AN158" s="1155"/>
      <c r="AO158" s="1156"/>
      <c r="AP158" s="1154"/>
      <c r="AQ158" s="1154"/>
      <c r="AR158" s="1154"/>
      <c r="AS158" s="1154"/>
      <c r="AT158" s="1157"/>
      <c r="AU158" s="1137"/>
      <c r="AV158" s="953"/>
    </row>
    <row r="159" spans="1:48" s="131" customFormat="1" ht="96.75" customHeight="1" x14ac:dyDescent="0.2">
      <c r="A159" s="1015"/>
      <c r="B159" s="1015"/>
      <c r="C159" s="1015"/>
      <c r="D159" s="1206"/>
      <c r="E159" s="1016"/>
      <c r="F159" s="253" t="s">
        <v>965</v>
      </c>
      <c r="G159" s="866" t="s">
        <v>966</v>
      </c>
      <c r="H159" s="155">
        <v>0.13</v>
      </c>
      <c r="I159" s="155">
        <v>2</v>
      </c>
      <c r="J159" s="155">
        <v>0.13</v>
      </c>
      <c r="K159" s="155">
        <v>0.13</v>
      </c>
      <c r="L159" s="155">
        <v>2</v>
      </c>
      <c r="M159" s="183">
        <v>2</v>
      </c>
      <c r="N159" s="1091"/>
      <c r="O159" s="1093"/>
      <c r="P159" s="971"/>
      <c r="Q159" s="971"/>
      <c r="R159" s="971"/>
      <c r="S159" s="971"/>
      <c r="T159" s="971"/>
      <c r="U159" s="971"/>
      <c r="V159" s="1162"/>
      <c r="W159" s="1156"/>
      <c r="X159" s="1154"/>
      <c r="Y159" s="1154"/>
      <c r="Z159" s="1154"/>
      <c r="AA159" s="1154"/>
      <c r="AB159" s="1155"/>
      <c r="AC159" s="1156"/>
      <c r="AD159" s="1154"/>
      <c r="AE159" s="1154"/>
      <c r="AF159" s="1154"/>
      <c r="AG159" s="1154"/>
      <c r="AH159" s="1155"/>
      <c r="AI159" s="1156"/>
      <c r="AJ159" s="1154"/>
      <c r="AK159" s="1154"/>
      <c r="AL159" s="1154"/>
      <c r="AM159" s="1154"/>
      <c r="AN159" s="1155"/>
      <c r="AO159" s="1156"/>
      <c r="AP159" s="1154"/>
      <c r="AQ159" s="1154"/>
      <c r="AR159" s="1154"/>
      <c r="AS159" s="1154"/>
      <c r="AT159" s="1157"/>
      <c r="AU159" s="1138"/>
      <c r="AV159" s="954"/>
    </row>
    <row r="160" spans="1:48" s="131" customFormat="1" ht="77.25" customHeight="1" x14ac:dyDescent="0.2">
      <c r="A160" s="1015"/>
      <c r="B160" s="1015"/>
      <c r="C160" s="1015"/>
      <c r="D160" s="1206"/>
      <c r="E160" s="1016"/>
      <c r="F160" s="293" t="s">
        <v>969</v>
      </c>
      <c r="G160" s="862" t="s">
        <v>967</v>
      </c>
      <c r="H160" s="220">
        <v>2.5</v>
      </c>
      <c r="I160" s="220">
        <v>3</v>
      </c>
      <c r="J160" s="220">
        <v>2.5</v>
      </c>
      <c r="K160" s="220">
        <v>2.5</v>
      </c>
      <c r="L160" s="220">
        <v>2.5</v>
      </c>
      <c r="M160" s="312">
        <v>3</v>
      </c>
      <c r="N160" s="1090" t="s">
        <v>240</v>
      </c>
      <c r="O160" s="1092" t="s">
        <v>858</v>
      </c>
      <c r="P160" s="969" t="s">
        <v>13</v>
      </c>
      <c r="Q160" s="969">
        <v>0</v>
      </c>
      <c r="R160" s="969">
        <v>2</v>
      </c>
      <c r="S160" s="969">
        <v>0</v>
      </c>
      <c r="T160" s="969">
        <v>0</v>
      </c>
      <c r="U160" s="969">
        <v>1</v>
      </c>
      <c r="V160" s="1158">
        <v>1</v>
      </c>
      <c r="W160" s="1156"/>
      <c r="X160" s="1154"/>
      <c r="Y160" s="1154"/>
      <c r="Z160" s="1154"/>
      <c r="AA160" s="1154"/>
      <c r="AB160" s="1155"/>
      <c r="AC160" s="1156"/>
      <c r="AD160" s="1154"/>
      <c r="AE160" s="1154"/>
      <c r="AF160" s="1154"/>
      <c r="AG160" s="1154"/>
      <c r="AH160" s="1155"/>
      <c r="AI160" s="1156"/>
      <c r="AJ160" s="1154"/>
      <c r="AK160" s="1154"/>
      <c r="AL160" s="1154"/>
      <c r="AM160" s="1154"/>
      <c r="AN160" s="1155"/>
      <c r="AO160" s="1156"/>
      <c r="AP160" s="1154"/>
      <c r="AQ160" s="1154"/>
      <c r="AR160" s="1154"/>
      <c r="AS160" s="1154"/>
      <c r="AT160" s="1157"/>
      <c r="AU160" s="1136"/>
      <c r="AV160" s="952" t="s">
        <v>235</v>
      </c>
    </row>
    <row r="161" spans="1:48" s="131" customFormat="1" ht="42.75" customHeight="1" x14ac:dyDescent="0.2">
      <c r="A161" s="1015"/>
      <c r="B161" s="1015"/>
      <c r="C161" s="1015"/>
      <c r="D161" s="1206"/>
      <c r="E161" s="1016"/>
      <c r="F161" s="1068" t="s">
        <v>970</v>
      </c>
      <c r="G161" s="1092" t="s">
        <v>968</v>
      </c>
      <c r="H161" s="1082">
        <v>1.3</v>
      </c>
      <c r="I161" s="1082">
        <v>2</v>
      </c>
      <c r="J161" s="1082">
        <v>1.3</v>
      </c>
      <c r="K161" s="1082">
        <v>1.3</v>
      </c>
      <c r="L161" s="1082">
        <v>1.3</v>
      </c>
      <c r="M161" s="1164">
        <v>2</v>
      </c>
      <c r="N161" s="1160"/>
      <c r="O161" s="1161"/>
      <c r="P161" s="970"/>
      <c r="Q161" s="970"/>
      <c r="R161" s="970"/>
      <c r="S161" s="970"/>
      <c r="T161" s="970"/>
      <c r="U161" s="970"/>
      <c r="V161" s="1159"/>
      <c r="W161" s="1156"/>
      <c r="X161" s="1154"/>
      <c r="Y161" s="1154"/>
      <c r="Z161" s="1154"/>
      <c r="AA161" s="1154"/>
      <c r="AB161" s="1155"/>
      <c r="AC161" s="1156"/>
      <c r="AD161" s="1154"/>
      <c r="AE161" s="1154"/>
      <c r="AF161" s="1154"/>
      <c r="AG161" s="1154"/>
      <c r="AH161" s="1155"/>
      <c r="AI161" s="1156"/>
      <c r="AJ161" s="1154"/>
      <c r="AK161" s="1154"/>
      <c r="AL161" s="1154"/>
      <c r="AM161" s="1154"/>
      <c r="AN161" s="1155"/>
      <c r="AO161" s="1156"/>
      <c r="AP161" s="1154"/>
      <c r="AQ161" s="1154"/>
      <c r="AR161" s="1154"/>
      <c r="AS161" s="1154"/>
      <c r="AT161" s="1157"/>
      <c r="AU161" s="1138"/>
      <c r="AV161" s="954"/>
    </row>
    <row r="162" spans="1:48" s="131" customFormat="1" ht="53.25" customHeight="1" thickBot="1" x14ac:dyDescent="0.25">
      <c r="A162" s="1015"/>
      <c r="B162" s="1015"/>
      <c r="C162" s="1015"/>
      <c r="D162" s="1207"/>
      <c r="E162" s="1208"/>
      <c r="F162" s="1192"/>
      <c r="G162" s="1203"/>
      <c r="H162" s="1163"/>
      <c r="I162" s="1163"/>
      <c r="J162" s="1163">
        <v>1.3</v>
      </c>
      <c r="K162" s="1163"/>
      <c r="L162" s="1163"/>
      <c r="M162" s="1165">
        <v>1</v>
      </c>
      <c r="N162" s="297" t="s">
        <v>237</v>
      </c>
      <c r="O162" s="221" t="s">
        <v>357</v>
      </c>
      <c r="P162" s="222" t="s">
        <v>13</v>
      </c>
      <c r="Q162" s="222">
        <v>0</v>
      </c>
      <c r="R162" s="222">
        <v>1</v>
      </c>
      <c r="S162" s="222">
        <v>0</v>
      </c>
      <c r="T162" s="222">
        <v>1</v>
      </c>
      <c r="U162" s="222">
        <v>0</v>
      </c>
      <c r="V162" s="765">
        <v>0</v>
      </c>
      <c r="W162" s="426"/>
      <c r="X162" s="427"/>
      <c r="Y162" s="427"/>
      <c r="Z162" s="427"/>
      <c r="AA162" s="427"/>
      <c r="AB162" s="428"/>
      <c r="AC162" s="426"/>
      <c r="AD162" s="427"/>
      <c r="AE162" s="427"/>
      <c r="AF162" s="427"/>
      <c r="AG162" s="427"/>
      <c r="AH162" s="428"/>
      <c r="AI162" s="426"/>
      <c r="AJ162" s="427"/>
      <c r="AK162" s="427"/>
      <c r="AL162" s="427"/>
      <c r="AM162" s="427"/>
      <c r="AN162" s="428"/>
      <c r="AO162" s="426"/>
      <c r="AP162" s="427"/>
      <c r="AQ162" s="427"/>
      <c r="AR162" s="427"/>
      <c r="AS162" s="427"/>
      <c r="AT162" s="457"/>
      <c r="AU162" s="429"/>
      <c r="AV162" s="223" t="s">
        <v>235</v>
      </c>
    </row>
    <row r="163" spans="1:48" ht="15.75" customHeight="1" thickBot="1" x14ac:dyDescent="0.25">
      <c r="A163" s="1029"/>
      <c r="B163" s="1029"/>
      <c r="C163" s="1029"/>
      <c r="D163" s="751"/>
      <c r="E163" s="752"/>
      <c r="F163" s="753"/>
      <c r="G163" s="919"/>
      <c r="H163" s="754"/>
      <c r="I163" s="754"/>
      <c r="J163" s="754"/>
      <c r="K163" s="754"/>
      <c r="L163" s="754"/>
      <c r="M163" s="754"/>
      <c r="N163" s="753"/>
      <c r="O163" s="753"/>
      <c r="P163" s="754"/>
      <c r="Q163" s="752"/>
      <c r="R163" s="752"/>
      <c r="S163" s="752"/>
      <c r="T163" s="752"/>
      <c r="U163" s="752"/>
      <c r="V163" s="752"/>
      <c r="W163" s="771">
        <f>+SUM(W154:W162)</f>
        <v>0</v>
      </c>
      <c r="X163" s="771">
        <f t="shared" ref="X163:AB163" si="189">+SUM(X154:X162)</f>
        <v>0</v>
      </c>
      <c r="Y163" s="771">
        <f t="shared" si="189"/>
        <v>0</v>
      </c>
      <c r="Z163" s="771">
        <f t="shared" si="189"/>
        <v>0</v>
      </c>
      <c r="AA163" s="771">
        <f t="shared" si="189"/>
        <v>0</v>
      </c>
      <c r="AB163" s="771">
        <f t="shared" si="189"/>
        <v>0</v>
      </c>
      <c r="AC163" s="771">
        <f>+SUM(AC154:AC162)</f>
        <v>0</v>
      </c>
      <c r="AD163" s="771">
        <f t="shared" ref="AD163" si="190">+SUM(AD154:AD162)</f>
        <v>0</v>
      </c>
      <c r="AE163" s="771">
        <f t="shared" ref="AE163" si="191">+SUM(AE154:AE162)</f>
        <v>0</v>
      </c>
      <c r="AF163" s="771">
        <f t="shared" ref="AF163" si="192">+SUM(AF154:AF162)</f>
        <v>0</v>
      </c>
      <c r="AG163" s="771">
        <f t="shared" ref="AG163" si="193">+SUM(AG154:AG162)</f>
        <v>0</v>
      </c>
      <c r="AH163" s="771">
        <f t="shared" ref="AH163" si="194">+SUM(AH154:AH162)</f>
        <v>0</v>
      </c>
      <c r="AI163" s="771">
        <f>+SUM(AI154:AI162)</f>
        <v>0</v>
      </c>
      <c r="AJ163" s="771">
        <f t="shared" ref="AJ163" si="195">+SUM(AJ154:AJ162)</f>
        <v>0</v>
      </c>
      <c r="AK163" s="771">
        <f t="shared" ref="AK163" si="196">+SUM(AK154:AK162)</f>
        <v>0</v>
      </c>
      <c r="AL163" s="771">
        <f t="shared" ref="AL163" si="197">+SUM(AL154:AL162)</f>
        <v>0</v>
      </c>
      <c r="AM163" s="771">
        <f t="shared" ref="AM163" si="198">+SUM(AM154:AM162)</f>
        <v>0</v>
      </c>
      <c r="AN163" s="771">
        <f t="shared" ref="AN163" si="199">+SUM(AN154:AN162)</f>
        <v>0</v>
      </c>
      <c r="AO163" s="771">
        <f>+SUM(AO154:AO162)</f>
        <v>0</v>
      </c>
      <c r="AP163" s="771">
        <f t="shared" ref="AP163" si="200">+SUM(AP154:AP162)</f>
        <v>0</v>
      </c>
      <c r="AQ163" s="771">
        <f t="shared" ref="AQ163" si="201">+SUM(AQ154:AQ162)</f>
        <v>0</v>
      </c>
      <c r="AR163" s="771">
        <f t="shared" ref="AR163" si="202">+SUM(AR154:AR162)</f>
        <v>0</v>
      </c>
      <c r="AS163" s="771">
        <f t="shared" ref="AS163" si="203">+SUM(AS154:AS162)</f>
        <v>0</v>
      </c>
      <c r="AT163" s="771">
        <f t="shared" ref="AT163:AU163" si="204">+SUM(AT154:AT162)</f>
        <v>0</v>
      </c>
      <c r="AU163" s="771">
        <f t="shared" si="204"/>
        <v>0</v>
      </c>
      <c r="AV163" s="755"/>
    </row>
  </sheetData>
  <mergeCells count="704">
    <mergeCell ref="AN72:AN73"/>
    <mergeCell ref="AO72:AO73"/>
    <mergeCell ref="AP72:AP73"/>
    <mergeCell ref="AQ72:AQ73"/>
    <mergeCell ref="AR72:AR73"/>
    <mergeCell ref="AS72:AS73"/>
    <mergeCell ref="AT72:AT73"/>
    <mergeCell ref="AU72:AU73"/>
    <mergeCell ref="AV72:AV73"/>
    <mergeCell ref="AE72:AE73"/>
    <mergeCell ref="AF72:AF73"/>
    <mergeCell ref="AG72:AG73"/>
    <mergeCell ref="AH72:AH73"/>
    <mergeCell ref="AI72:AI73"/>
    <mergeCell ref="AJ72:AJ73"/>
    <mergeCell ref="AK72:AK73"/>
    <mergeCell ref="AL72:AL73"/>
    <mergeCell ref="AM72:AM73"/>
    <mergeCell ref="AA72:AA73"/>
    <mergeCell ref="AB72:AB73"/>
    <mergeCell ref="AC72:AC73"/>
    <mergeCell ref="AD72:AD73"/>
    <mergeCell ref="N72:N73"/>
    <mergeCell ref="O72:O73"/>
    <mergeCell ref="P72:P73"/>
    <mergeCell ref="Q72:Q73"/>
    <mergeCell ref="R72:R73"/>
    <mergeCell ref="S72:S73"/>
    <mergeCell ref="T72:T73"/>
    <mergeCell ref="U72:U73"/>
    <mergeCell ref="V72:V73"/>
    <mergeCell ref="B154:B163"/>
    <mergeCell ref="A9:A163"/>
    <mergeCell ref="AE115:AE116"/>
    <mergeCell ref="AF115:AF116"/>
    <mergeCell ref="AG115:AG116"/>
    <mergeCell ref="AH115:AH116"/>
    <mergeCell ref="AI115:AI116"/>
    <mergeCell ref="AJ115:AJ116"/>
    <mergeCell ref="AF100:AF101"/>
    <mergeCell ref="AG100:AG101"/>
    <mergeCell ref="AH100:AH101"/>
    <mergeCell ref="AI100:AI101"/>
    <mergeCell ref="AJ100:AJ101"/>
    <mergeCell ref="N100:N101"/>
    <mergeCell ref="O100:O101"/>
    <mergeCell ref="P100:P101"/>
    <mergeCell ref="Q100:Q101"/>
    <mergeCell ref="R100:R101"/>
    <mergeCell ref="S100:S101"/>
    <mergeCell ref="T100:T101"/>
    <mergeCell ref="U100:U101"/>
    <mergeCell ref="V100:V101"/>
    <mergeCell ref="X61:X62"/>
    <mergeCell ref="AA100:AA101"/>
    <mergeCell ref="AV115:AV116"/>
    <mergeCell ref="AM115:AM116"/>
    <mergeCell ref="AN115:AN116"/>
    <mergeCell ref="AO115:AO116"/>
    <mergeCell ref="AP115:AP116"/>
    <mergeCell ref="AQ115:AQ116"/>
    <mergeCell ref="AR115:AR116"/>
    <mergeCell ref="AS115:AS116"/>
    <mergeCell ref="AT115:AT116"/>
    <mergeCell ref="AU115:AU116"/>
    <mergeCell ref="AU100:AU101"/>
    <mergeCell ref="N115:N116"/>
    <mergeCell ref="O115:O116"/>
    <mergeCell ref="P115:P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K115:AK116"/>
    <mergeCell ref="AL115:AL116"/>
    <mergeCell ref="W100:W101"/>
    <mergeCell ref="X100:X101"/>
    <mergeCell ref="Y100:Y101"/>
    <mergeCell ref="Z100:Z101"/>
    <mergeCell ref="AB100:AB101"/>
    <mergeCell ref="AC100:AC101"/>
    <mergeCell ref="AD100:AD101"/>
    <mergeCell ref="AE100:AE101"/>
    <mergeCell ref="B9:B60"/>
    <mergeCell ref="C9:C48"/>
    <mergeCell ref="AU7:AU8"/>
    <mergeCell ref="A6:A8"/>
    <mergeCell ref="B6:B8"/>
    <mergeCell ref="AS61:AS62"/>
    <mergeCell ref="AT61:AT62"/>
    <mergeCell ref="AU61:AU62"/>
    <mergeCell ref="N61:N62"/>
    <mergeCell ref="O61:O62"/>
    <mergeCell ref="P61:P62"/>
    <mergeCell ref="Q61:Q62"/>
    <mergeCell ref="C61:C96"/>
    <mergeCell ref="M83:M84"/>
    <mergeCell ref="N80:N81"/>
    <mergeCell ref="O80:O81"/>
    <mergeCell ref="P80:P81"/>
    <mergeCell ref="Q80:Q81"/>
    <mergeCell ref="R61:R62"/>
    <mergeCell ref="S61:S62"/>
    <mergeCell ref="AV61:AV62"/>
    <mergeCell ref="AI61:AI62"/>
    <mergeCell ref="AJ61:AJ62"/>
    <mergeCell ref="AK61:AK62"/>
    <mergeCell ref="AL61:AL62"/>
    <mergeCell ref="AM61:AM62"/>
    <mergeCell ref="AN61:AN62"/>
    <mergeCell ref="AO61:AO62"/>
    <mergeCell ref="AP61:AP62"/>
    <mergeCell ref="AQ61:AQ62"/>
    <mergeCell ref="A3:AV3"/>
    <mergeCell ref="W6:AU6"/>
    <mergeCell ref="AV6:AV8"/>
    <mergeCell ref="O6:O8"/>
    <mergeCell ref="P6:P8"/>
    <mergeCell ref="Q6:Q8"/>
    <mergeCell ref="R6:R8"/>
    <mergeCell ref="S6:V7"/>
    <mergeCell ref="AI7:AN7"/>
    <mergeCell ref="AO7:AT7"/>
    <mergeCell ref="J6:M7"/>
    <mergeCell ref="D6:D8"/>
    <mergeCell ref="C6:C8"/>
    <mergeCell ref="F6:F8"/>
    <mergeCell ref="H6:H8"/>
    <mergeCell ref="E6:E8"/>
    <mergeCell ref="AF61:AF62"/>
    <mergeCell ref="AG61:AG62"/>
    <mergeCell ref="AH61:AH62"/>
    <mergeCell ref="W61:W62"/>
    <mergeCell ref="Y61:Y62"/>
    <mergeCell ref="Z61:Z62"/>
    <mergeCell ref="AA61:AA62"/>
    <mergeCell ref="AB61:AB62"/>
    <mergeCell ref="AC61:AC62"/>
    <mergeCell ref="AD61:AD62"/>
    <mergeCell ref="AE61:AE62"/>
    <mergeCell ref="AA10:AA19"/>
    <mergeCell ref="AB10:AB19"/>
    <mergeCell ref="AC10:AC19"/>
    <mergeCell ref="N6:N8"/>
    <mergeCell ref="N10:N19"/>
    <mergeCell ref="N37:N41"/>
    <mergeCell ref="O10:O19"/>
    <mergeCell ref="P10:P19"/>
    <mergeCell ref="Q10:Q19"/>
    <mergeCell ref="R10:R19"/>
    <mergeCell ref="S10:S19"/>
    <mergeCell ref="T10:T19"/>
    <mergeCell ref="W7:AB7"/>
    <mergeCell ref="X28:X32"/>
    <mergeCell ref="X10:X19"/>
    <mergeCell ref="Y10:Y19"/>
    <mergeCell ref="Z10:Z19"/>
    <mergeCell ref="AD10:AD19"/>
    <mergeCell ref="AE10:AE19"/>
    <mergeCell ref="AE37:AE41"/>
    <mergeCell ref="AC7:AH7"/>
    <mergeCell ref="C49:C60"/>
    <mergeCell ref="C98:C102"/>
    <mergeCell ref="D49:D59"/>
    <mergeCell ref="D61:D96"/>
    <mergeCell ref="E61:E96"/>
    <mergeCell ref="AF10:AF19"/>
    <mergeCell ref="AG10:AG19"/>
    <mergeCell ref="AH10:AH19"/>
    <mergeCell ref="F83:F84"/>
    <mergeCell ref="G83:G84"/>
    <mergeCell ref="H83:H84"/>
    <mergeCell ref="I83:I84"/>
    <mergeCell ref="J83:J84"/>
    <mergeCell ref="K83:K84"/>
    <mergeCell ref="E49:E59"/>
    <mergeCell ref="V28:V32"/>
    <mergeCell ref="Y28:Y32"/>
    <mergeCell ref="Z28:Z32"/>
    <mergeCell ref="U10:U19"/>
    <mergeCell ref="V10:V19"/>
    <mergeCell ref="D9:D47"/>
    <mergeCell ref="E9:E47"/>
    <mergeCell ref="G6:G8"/>
    <mergeCell ref="I6:I8"/>
    <mergeCell ref="C130:C133"/>
    <mergeCell ref="M131:M132"/>
    <mergeCell ref="M120:M121"/>
    <mergeCell ref="M122:M123"/>
    <mergeCell ref="W28:W32"/>
    <mergeCell ref="N28:N32"/>
    <mergeCell ref="O28:O32"/>
    <mergeCell ref="P28:P32"/>
    <mergeCell ref="Q28:Q32"/>
    <mergeCell ref="R28:R32"/>
    <mergeCell ref="S28:S32"/>
    <mergeCell ref="T28:T32"/>
    <mergeCell ref="U28:U32"/>
    <mergeCell ref="W10:W19"/>
    <mergeCell ref="L83:L84"/>
    <mergeCell ref="L124:L126"/>
    <mergeCell ref="F122:F123"/>
    <mergeCell ref="G122:G123"/>
    <mergeCell ref="H122:H123"/>
    <mergeCell ref="I122:I123"/>
    <mergeCell ref="D154:D162"/>
    <mergeCell ref="E154:E162"/>
    <mergeCell ref="F150:F152"/>
    <mergeCell ref="G150:G152"/>
    <mergeCell ref="H150:H152"/>
    <mergeCell ref="I150:I152"/>
    <mergeCell ref="C134:C136"/>
    <mergeCell ref="D112:D118"/>
    <mergeCell ref="C103:C111"/>
    <mergeCell ref="D103:D110"/>
    <mergeCell ref="F134:F135"/>
    <mergeCell ref="E103:E110"/>
    <mergeCell ref="F103:F107"/>
    <mergeCell ref="G103:G107"/>
    <mergeCell ref="H103:H107"/>
    <mergeCell ref="E112:E118"/>
    <mergeCell ref="D130:D132"/>
    <mergeCell ref="E130:E132"/>
    <mergeCell ref="C154:C163"/>
    <mergeCell ref="C146:C153"/>
    <mergeCell ref="D146:D152"/>
    <mergeCell ref="E146:E152"/>
    <mergeCell ref="F113:F114"/>
    <mergeCell ref="G113:G114"/>
    <mergeCell ref="J134:J135"/>
    <mergeCell ref="K134:K135"/>
    <mergeCell ref="F138:F139"/>
    <mergeCell ref="G138:G139"/>
    <mergeCell ref="H138:H139"/>
    <mergeCell ref="I138:I139"/>
    <mergeCell ref="L134:L135"/>
    <mergeCell ref="B120:B153"/>
    <mergeCell ref="C120:C129"/>
    <mergeCell ref="D120:D128"/>
    <mergeCell ref="E120:E128"/>
    <mergeCell ref="C141:C145"/>
    <mergeCell ref="D141:D144"/>
    <mergeCell ref="E141:E144"/>
    <mergeCell ref="C137:C140"/>
    <mergeCell ref="D137:D139"/>
    <mergeCell ref="E137:E139"/>
    <mergeCell ref="D134:D135"/>
    <mergeCell ref="E134:E135"/>
    <mergeCell ref="J122:J123"/>
    <mergeCell ref="K122:K123"/>
    <mergeCell ref="L122:L123"/>
    <mergeCell ref="F120:F121"/>
    <mergeCell ref="G120:G121"/>
    <mergeCell ref="F161:F162"/>
    <mergeCell ref="L120:L121"/>
    <mergeCell ref="M150:M152"/>
    <mergeCell ref="L138:L139"/>
    <mergeCell ref="M138:M139"/>
    <mergeCell ref="F146:F149"/>
    <mergeCell ref="G146:G149"/>
    <mergeCell ref="H146:H149"/>
    <mergeCell ref="I146:I149"/>
    <mergeCell ref="J146:J149"/>
    <mergeCell ref="K146:K149"/>
    <mergeCell ref="L146:L149"/>
    <mergeCell ref="M146:M149"/>
    <mergeCell ref="K143:K144"/>
    <mergeCell ref="L143:L144"/>
    <mergeCell ref="M143:M144"/>
    <mergeCell ref="G161:G162"/>
    <mergeCell ref="H161:H162"/>
    <mergeCell ref="I161:I162"/>
    <mergeCell ref="J161:J162"/>
    <mergeCell ref="K161:K162"/>
    <mergeCell ref="M134:M135"/>
    <mergeCell ref="J138:J139"/>
    <mergeCell ref="K138:K139"/>
    <mergeCell ref="AI10:AI19"/>
    <mergeCell ref="AJ10:AJ19"/>
    <mergeCell ref="AK10:AK19"/>
    <mergeCell ref="AL10:AL19"/>
    <mergeCell ref="AM10:AM19"/>
    <mergeCell ref="AN10:AN19"/>
    <mergeCell ref="AO10:AO19"/>
    <mergeCell ref="AP10:AP19"/>
    <mergeCell ref="AQ10:AQ19"/>
    <mergeCell ref="AR10:AR19"/>
    <mergeCell ref="AS10:AS19"/>
    <mergeCell ref="AT10:AT19"/>
    <mergeCell ref="AU10:AU19"/>
    <mergeCell ref="AV10:AV19"/>
    <mergeCell ref="O37:O41"/>
    <mergeCell ref="P37:P41"/>
    <mergeCell ref="Q37:Q41"/>
    <mergeCell ref="R37:R41"/>
    <mergeCell ref="S37:S41"/>
    <mergeCell ref="T37:T41"/>
    <mergeCell ref="U37:U41"/>
    <mergeCell ref="V37:V41"/>
    <mergeCell ref="W37:W41"/>
    <mergeCell ref="X37:X41"/>
    <mergeCell ref="Y37:Y41"/>
    <mergeCell ref="Z37:Z41"/>
    <mergeCell ref="AA37:AA41"/>
    <mergeCell ref="AB37:AB41"/>
    <mergeCell ref="AC37:AC41"/>
    <mergeCell ref="AD37:AD41"/>
    <mergeCell ref="AO37:AO41"/>
    <mergeCell ref="AP37:AP41"/>
    <mergeCell ref="AQ37:AQ41"/>
    <mergeCell ref="AV37:AV41"/>
    <mergeCell ref="AF37:AF41"/>
    <mergeCell ref="AG37:AG41"/>
    <mergeCell ref="AH37:AH41"/>
    <mergeCell ref="AI37:AI41"/>
    <mergeCell ref="AJ37:AJ41"/>
    <mergeCell ref="AK37:AK41"/>
    <mergeCell ref="AL37:AL41"/>
    <mergeCell ref="AM37:AM41"/>
    <mergeCell ref="AN37:AN41"/>
    <mergeCell ref="AT37:AT41"/>
    <mergeCell ref="AU37:AU41"/>
    <mergeCell ref="M124:M126"/>
    <mergeCell ref="F127:F128"/>
    <mergeCell ref="G127:G128"/>
    <mergeCell ref="H127:H128"/>
    <mergeCell ref="I127:I128"/>
    <mergeCell ref="J127:J128"/>
    <mergeCell ref="K127:K128"/>
    <mergeCell ref="L127:L128"/>
    <mergeCell ref="M127:M128"/>
    <mergeCell ref="F124:F126"/>
    <mergeCell ref="G124:G126"/>
    <mergeCell ref="H124:H126"/>
    <mergeCell ref="I124:I126"/>
    <mergeCell ref="J124:J126"/>
    <mergeCell ref="K124:K126"/>
    <mergeCell ref="T61:T62"/>
    <mergeCell ref="U61:U62"/>
    <mergeCell ref="V61:V62"/>
    <mergeCell ref="Z154:Z155"/>
    <mergeCell ref="AA154:AA155"/>
    <mergeCell ref="Q154:Q155"/>
    <mergeCell ref="R154:R155"/>
    <mergeCell ref="U141:U142"/>
    <mergeCell ref="V141:V142"/>
    <mergeCell ref="T154:T155"/>
    <mergeCell ref="U154:U155"/>
    <mergeCell ref="V154:V155"/>
    <mergeCell ref="W141:W142"/>
    <mergeCell ref="W154:W155"/>
    <mergeCell ref="X154:X155"/>
    <mergeCell ref="Y154:Y155"/>
    <mergeCell ref="R80:R81"/>
    <mergeCell ref="S80:S81"/>
    <mergeCell ref="T80:T81"/>
    <mergeCell ref="U80:U81"/>
    <mergeCell ref="W72:W73"/>
    <mergeCell ref="X72:X73"/>
    <mergeCell ref="Y72:Y73"/>
    <mergeCell ref="Z72:Z73"/>
    <mergeCell ref="B61:B118"/>
    <mergeCell ref="F143:F144"/>
    <mergeCell ref="I143:I144"/>
    <mergeCell ref="J143:J144"/>
    <mergeCell ref="G143:G144"/>
    <mergeCell ref="H143:H144"/>
    <mergeCell ref="N141:N142"/>
    <mergeCell ref="J150:J152"/>
    <mergeCell ref="K150:K152"/>
    <mergeCell ref="L150:L152"/>
    <mergeCell ref="F131:F132"/>
    <mergeCell ref="G131:G132"/>
    <mergeCell ref="H131:H132"/>
    <mergeCell ref="I131:I132"/>
    <mergeCell ref="J131:J132"/>
    <mergeCell ref="K131:K132"/>
    <mergeCell ref="L131:L132"/>
    <mergeCell ref="G134:G135"/>
    <mergeCell ref="H134:H135"/>
    <mergeCell ref="I134:I135"/>
    <mergeCell ref="D98:D101"/>
    <mergeCell ref="E98:E101"/>
    <mergeCell ref="C112:C118"/>
    <mergeCell ref="I103:I107"/>
    <mergeCell ref="L161:L162"/>
    <mergeCell ref="M161:M162"/>
    <mergeCell ref="N160:N161"/>
    <mergeCell ref="O160:O161"/>
    <mergeCell ref="P160:P161"/>
    <mergeCell ref="Q160:Q161"/>
    <mergeCell ref="R160:R161"/>
    <mergeCell ref="S160:S161"/>
    <mergeCell ref="T160:T161"/>
    <mergeCell ref="U160:U161"/>
    <mergeCell ref="V160:V161"/>
    <mergeCell ref="N156:N159"/>
    <mergeCell ref="O156:O159"/>
    <mergeCell ref="P156:P159"/>
    <mergeCell ref="Q156:Q159"/>
    <mergeCell ref="R156:R159"/>
    <mergeCell ref="S156:S159"/>
    <mergeCell ref="T156:T159"/>
    <mergeCell ref="U156:U159"/>
    <mergeCell ref="V156:V159"/>
    <mergeCell ref="W156:W159"/>
    <mergeCell ref="W160:W161"/>
    <mergeCell ref="X156:X159"/>
    <mergeCell ref="X160:X161"/>
    <mergeCell ref="Y156:Y159"/>
    <mergeCell ref="Y160:Y161"/>
    <mergeCell ref="Z156:Z159"/>
    <mergeCell ref="Z160:Z161"/>
    <mergeCell ref="AA156:AA159"/>
    <mergeCell ref="AA160:AA161"/>
    <mergeCell ref="AB156:AB159"/>
    <mergeCell ref="AB160:AB161"/>
    <mergeCell ref="AG160:AG161"/>
    <mergeCell ref="AH160:AH161"/>
    <mergeCell ref="AI154:AI155"/>
    <mergeCell ref="AJ154:AJ155"/>
    <mergeCell ref="AK154:AK155"/>
    <mergeCell ref="AI160:AI161"/>
    <mergeCell ref="AJ160:AJ161"/>
    <mergeCell ref="AK160:AK161"/>
    <mergeCell ref="AC154:AC155"/>
    <mergeCell ref="AD154:AD155"/>
    <mergeCell ref="AE154:AE155"/>
    <mergeCell ref="AF154:AF155"/>
    <mergeCell ref="AG154:AG155"/>
    <mergeCell ref="AH154:AH155"/>
    <mergeCell ref="AC156:AC159"/>
    <mergeCell ref="AD156:AD159"/>
    <mergeCell ref="AE156:AE159"/>
    <mergeCell ref="AF156:AF159"/>
    <mergeCell ref="AG156:AG159"/>
    <mergeCell ref="AH156:AH159"/>
    <mergeCell ref="AC160:AC161"/>
    <mergeCell ref="AD160:AD161"/>
    <mergeCell ref="AE160:AE161"/>
    <mergeCell ref="AF160:AF161"/>
    <mergeCell ref="AS160:AS161"/>
    <mergeCell ref="AT160:AT161"/>
    <mergeCell ref="AL154:AL155"/>
    <mergeCell ref="AM154:AM155"/>
    <mergeCell ref="AN154:AN155"/>
    <mergeCell ref="AI156:AI159"/>
    <mergeCell ref="AJ156:AJ159"/>
    <mergeCell ref="AK156:AK159"/>
    <mergeCell ref="AL156:AL159"/>
    <mergeCell ref="AM156:AM159"/>
    <mergeCell ref="AN156:AN159"/>
    <mergeCell ref="AU156:AU159"/>
    <mergeCell ref="AU160:AU161"/>
    <mergeCell ref="AV154:AV155"/>
    <mergeCell ref="AV156:AV159"/>
    <mergeCell ref="AV160:AV161"/>
    <mergeCell ref="AL160:AL161"/>
    <mergeCell ref="AM160:AM161"/>
    <mergeCell ref="AN160:AN161"/>
    <mergeCell ref="AO154:AO155"/>
    <mergeCell ref="AP154:AP155"/>
    <mergeCell ref="AQ154:AQ155"/>
    <mergeCell ref="AR154:AR155"/>
    <mergeCell ref="AS154:AS155"/>
    <mergeCell ref="AT154:AT155"/>
    <mergeCell ref="AO156:AO159"/>
    <mergeCell ref="AP156:AP159"/>
    <mergeCell ref="AQ156:AQ159"/>
    <mergeCell ref="AR156:AR159"/>
    <mergeCell ref="AS156:AS159"/>
    <mergeCell ref="AT156:AT159"/>
    <mergeCell ref="AO160:AO161"/>
    <mergeCell ref="AP160:AP161"/>
    <mergeCell ref="AQ160:AQ161"/>
    <mergeCell ref="AR160:AR161"/>
    <mergeCell ref="AM28:AM32"/>
    <mergeCell ref="AL28:AL32"/>
    <mergeCell ref="AK28:AK32"/>
    <mergeCell ref="AJ28:AJ32"/>
    <mergeCell ref="AI28:AI32"/>
    <mergeCell ref="AH28:AH32"/>
    <mergeCell ref="AG28:AG32"/>
    <mergeCell ref="AF28:AF32"/>
    <mergeCell ref="AU154:AU155"/>
    <mergeCell ref="AT141:AT142"/>
    <mergeCell ref="AU141:AU142"/>
    <mergeCell ref="AR37:AR41"/>
    <mergeCell ref="AS37:AS41"/>
    <mergeCell ref="AR61:AR62"/>
    <mergeCell ref="AK100:AK101"/>
    <mergeCell ref="AL100:AL101"/>
    <mergeCell ref="AM100:AM101"/>
    <mergeCell ref="AN100:AN101"/>
    <mergeCell ref="AO100:AO101"/>
    <mergeCell ref="AP100:AP101"/>
    <mergeCell ref="AQ100:AQ101"/>
    <mergeCell ref="AR100:AR101"/>
    <mergeCell ref="AS100:AS101"/>
    <mergeCell ref="AT100:AT101"/>
    <mergeCell ref="AV28:AV32"/>
    <mergeCell ref="AU28:AU32"/>
    <mergeCell ref="AT28:AT32"/>
    <mergeCell ref="AS28:AS32"/>
    <mergeCell ref="AR28:AR32"/>
    <mergeCell ref="AQ28:AQ32"/>
    <mergeCell ref="AP28:AP32"/>
    <mergeCell ref="AO28:AO32"/>
    <mergeCell ref="AN28:AN32"/>
    <mergeCell ref="AE28:AE32"/>
    <mergeCell ref="AD28:AD32"/>
    <mergeCell ref="AC28:AC32"/>
    <mergeCell ref="N45:N47"/>
    <mergeCell ref="O45:O47"/>
    <mergeCell ref="P45:P47"/>
    <mergeCell ref="Q45:Q47"/>
    <mergeCell ref="R45:R47"/>
    <mergeCell ref="S45:S47"/>
    <mergeCell ref="T45:T47"/>
    <mergeCell ref="U45:U47"/>
    <mergeCell ref="V45:V47"/>
    <mergeCell ref="W45:W47"/>
    <mergeCell ref="X45:X47"/>
    <mergeCell ref="Y45:Y47"/>
    <mergeCell ref="Z45:Z47"/>
    <mergeCell ref="AA45:AA47"/>
    <mergeCell ref="AB45:AB47"/>
    <mergeCell ref="AC45:AC47"/>
    <mergeCell ref="AD45:AD47"/>
    <mergeCell ref="AE45:AE47"/>
    <mergeCell ref="AA28:AA32"/>
    <mergeCell ref="AB28:AB32"/>
    <mergeCell ref="AF45:AF47"/>
    <mergeCell ref="AG45:AG47"/>
    <mergeCell ref="AH45:AH47"/>
    <mergeCell ref="AI45:AI47"/>
    <mergeCell ref="AJ45:AJ47"/>
    <mergeCell ref="AK45:AK47"/>
    <mergeCell ref="AL45:AL47"/>
    <mergeCell ref="AM45:AM47"/>
    <mergeCell ref="AN45:AN47"/>
    <mergeCell ref="AO45:AO47"/>
    <mergeCell ref="AP45:AP47"/>
    <mergeCell ref="AQ45:AQ47"/>
    <mergeCell ref="AR45:AR47"/>
    <mergeCell ref="AS45:AS47"/>
    <mergeCell ref="AT45:AT47"/>
    <mergeCell ref="AU45:AU47"/>
    <mergeCell ref="AV45:AV47"/>
    <mergeCell ref="N74:N76"/>
    <mergeCell ref="O74:O76"/>
    <mergeCell ref="P74:P76"/>
    <mergeCell ref="Q74:Q76"/>
    <mergeCell ref="R74:R76"/>
    <mergeCell ref="S74:S76"/>
    <mergeCell ref="T74:T76"/>
    <mergeCell ref="U74:U76"/>
    <mergeCell ref="V74:V76"/>
    <mergeCell ref="W74:W76"/>
    <mergeCell ref="X74:X76"/>
    <mergeCell ref="Y74:Y76"/>
    <mergeCell ref="Z74:Z76"/>
    <mergeCell ref="AA74:AA76"/>
    <mergeCell ref="AB74:AB76"/>
    <mergeCell ref="AC74:AC76"/>
    <mergeCell ref="AT74:AT76"/>
    <mergeCell ref="AU74:AU76"/>
    <mergeCell ref="AD74:AD76"/>
    <mergeCell ref="AE74:AE76"/>
    <mergeCell ref="AF74:AF76"/>
    <mergeCell ref="AG74:AG76"/>
    <mergeCell ref="AH74:AH76"/>
    <mergeCell ref="AI74:AI76"/>
    <mergeCell ref="AJ74:AJ76"/>
    <mergeCell ref="AK74:AK76"/>
    <mergeCell ref="AL74:AL76"/>
    <mergeCell ref="AH80:AH81"/>
    <mergeCell ref="AI80:AI81"/>
    <mergeCell ref="AM74:AM76"/>
    <mergeCell ref="AN74:AN76"/>
    <mergeCell ref="AO74:AO76"/>
    <mergeCell ref="AP74:AP76"/>
    <mergeCell ref="AQ74:AQ76"/>
    <mergeCell ref="AR74:AR76"/>
    <mergeCell ref="AS74:AS76"/>
    <mergeCell ref="V80:V81"/>
    <mergeCell ref="AS80:AS81"/>
    <mergeCell ref="AT80:AT81"/>
    <mergeCell ref="AU80:AU81"/>
    <mergeCell ref="AJ80:AJ81"/>
    <mergeCell ref="AK80:AK81"/>
    <mergeCell ref="AL80:AL81"/>
    <mergeCell ref="AM80:AM81"/>
    <mergeCell ref="AN80:AN81"/>
    <mergeCell ref="AO80:AO81"/>
    <mergeCell ref="AP80:AP81"/>
    <mergeCell ref="AQ80:AQ81"/>
    <mergeCell ref="AR80:AR81"/>
    <mergeCell ref="W80:W81"/>
    <mergeCell ref="X80:X81"/>
    <mergeCell ref="Y80:Y81"/>
    <mergeCell ref="Z80:Z81"/>
    <mergeCell ref="AB80:AB81"/>
    <mergeCell ref="AA80:AA81"/>
    <mergeCell ref="AC80:AC81"/>
    <mergeCell ref="AD80:AD81"/>
    <mergeCell ref="AE80:AE81"/>
    <mergeCell ref="AF80:AF81"/>
    <mergeCell ref="AG80:AG81"/>
    <mergeCell ref="AD84:AD87"/>
    <mergeCell ref="AE84:AE87"/>
    <mergeCell ref="N84:N87"/>
    <mergeCell ref="O84:O87"/>
    <mergeCell ref="P84:P87"/>
    <mergeCell ref="Q84:Q87"/>
    <mergeCell ref="R84:R87"/>
    <mergeCell ref="S84:S87"/>
    <mergeCell ref="T84:T87"/>
    <mergeCell ref="U84:U87"/>
    <mergeCell ref="V84:V87"/>
    <mergeCell ref="W84:W87"/>
    <mergeCell ref="X84:X87"/>
    <mergeCell ref="A1:AV2"/>
    <mergeCell ref="A4:AV5"/>
    <mergeCell ref="AQ84:AQ87"/>
    <mergeCell ref="AR84:AR87"/>
    <mergeCell ref="AS84:AS87"/>
    <mergeCell ref="AT84:AT87"/>
    <mergeCell ref="AU84:AU87"/>
    <mergeCell ref="AV84:AV87"/>
    <mergeCell ref="AF84:AF87"/>
    <mergeCell ref="AG84:AG87"/>
    <mergeCell ref="AH84:AH87"/>
    <mergeCell ref="AI84:AI87"/>
    <mergeCell ref="AJ84:AJ87"/>
    <mergeCell ref="AK84:AK87"/>
    <mergeCell ref="AL84:AL87"/>
    <mergeCell ref="AM84:AM87"/>
    <mergeCell ref="AN84:AN87"/>
    <mergeCell ref="AO84:AO87"/>
    <mergeCell ref="AP84:AP87"/>
    <mergeCell ref="Y84:Y87"/>
    <mergeCell ref="Z84:Z87"/>
    <mergeCell ref="AA84:AA87"/>
    <mergeCell ref="AB84:AB87"/>
    <mergeCell ref="AC84:AC87"/>
    <mergeCell ref="J103:J107"/>
    <mergeCell ref="K103:K107"/>
    <mergeCell ref="L103:L107"/>
    <mergeCell ref="M103:M107"/>
    <mergeCell ref="AV141:AV142"/>
    <mergeCell ref="AP141:AP142"/>
    <mergeCell ref="AQ141:AQ142"/>
    <mergeCell ref="AR141:AR142"/>
    <mergeCell ref="AS141:AS142"/>
    <mergeCell ref="AD141:AD142"/>
    <mergeCell ref="AE141:AE142"/>
    <mergeCell ref="AO141:AO142"/>
    <mergeCell ref="AF141:AF142"/>
    <mergeCell ref="AG141:AG142"/>
    <mergeCell ref="AH141:AH142"/>
    <mergeCell ref="AI141:AI142"/>
    <mergeCell ref="AJ141:AJ142"/>
    <mergeCell ref="AK141:AK142"/>
    <mergeCell ref="AL141:AL142"/>
    <mergeCell ref="AM141:AM142"/>
    <mergeCell ref="AN141:AN142"/>
    <mergeCell ref="X141:X142"/>
    <mergeCell ref="Y141:Y142"/>
    <mergeCell ref="Z141:Z142"/>
    <mergeCell ref="AA141:AA142"/>
    <mergeCell ref="AB141:AB142"/>
    <mergeCell ref="AC141:AC142"/>
    <mergeCell ref="S154:S155"/>
    <mergeCell ref="H113:H114"/>
    <mergeCell ref="I113:I114"/>
    <mergeCell ref="J113:J114"/>
    <mergeCell ref="K113:K114"/>
    <mergeCell ref="L113:L114"/>
    <mergeCell ref="M113:M114"/>
    <mergeCell ref="N154:N155"/>
    <mergeCell ref="O154:O155"/>
    <mergeCell ref="P154:P155"/>
    <mergeCell ref="AB154:AB155"/>
    <mergeCell ref="O141:O142"/>
    <mergeCell ref="P141:P142"/>
    <mergeCell ref="Q141:Q142"/>
    <mergeCell ref="R141:R142"/>
    <mergeCell ref="S141:S142"/>
    <mergeCell ref="T141:T142"/>
    <mergeCell ref="H120:H121"/>
    <mergeCell ref="I120:I121"/>
    <mergeCell ref="J120:J121"/>
    <mergeCell ref="K120:K121"/>
  </mergeCells>
  <pageMargins left="0.7" right="0.7" top="0.75" bottom="0.75" header="0.3" footer="0.3"/>
  <pageSetup orientation="landscape" horizontalDpi="300" verticalDpi="300" r:id="rId1"/>
  <ignoredErrors>
    <ignoredError sqref="H47:M47 H50:M59 H10:M10 H20:M20 H33:M37 H24:M24 H39:M39 H38:I38 J38:M38 H42:M44 H40:I40 J40:M40 H41:I41 J41:M41 H13:M13 H11 J11:M11 H12 J12:M12 H15 J15:M15 H14:I14 J14:M14 H26:M28" numberStoredAsText="1"/>
    <ignoredError sqref="AB97 AT97:AU97 AH97" formula="1"/>
    <ignoredError sqref="AB60 AC60:AH60 AN60 AT60:AU60"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A7C19-1EF5-4524-BD93-8438C6ED8D88}">
  <dimension ref="A1:EG169"/>
  <sheetViews>
    <sheetView topLeftCell="A152" zoomScaleNormal="100" workbookViewId="0">
      <selection activeCell="E152" sqref="E152:E164"/>
    </sheetView>
  </sheetViews>
  <sheetFormatPr baseColWidth="10" defaultColWidth="17.42578125" defaultRowHeight="12.75" x14ac:dyDescent="0.2"/>
  <cols>
    <col min="1" max="7" width="17.42578125" style="184"/>
    <col min="8" max="8" width="17.42578125" style="226"/>
    <col min="9" max="9" width="17.42578125" style="225"/>
    <col min="10" max="13" width="17.42578125" style="226"/>
    <col min="14" max="27" width="17.42578125" style="184"/>
    <col min="28" max="28" width="17.42578125" style="885"/>
    <col min="29" max="47" width="17.42578125" style="184"/>
    <col min="48" max="48" width="17.42578125" style="226"/>
    <col min="49" max="16384" width="17.42578125" style="184"/>
  </cols>
  <sheetData>
    <row r="1" spans="1:137" s="185" customFormat="1" x14ac:dyDescent="0.2">
      <c r="A1" s="960"/>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row>
    <row r="2" spans="1:137" s="131" customFormat="1" x14ac:dyDescent="0.2">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row>
    <row r="3" spans="1:137" s="131" customFormat="1" ht="26.25" x14ac:dyDescent="0.2">
      <c r="A3" s="1028" t="s">
        <v>2291</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row>
    <row r="4" spans="1:137" s="131" customFormat="1" x14ac:dyDescent="0.2">
      <c r="A4" s="961" t="s">
        <v>2131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row>
    <row r="5" spans="1:137" s="131" customFormat="1" ht="13.5" thickBot="1" x14ac:dyDescent="0.25">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row>
    <row r="6" spans="1:137" s="179" customFormat="1" ht="15" customHeight="1" x14ac:dyDescent="0.25">
      <c r="A6" s="1045" t="s">
        <v>541</v>
      </c>
      <c r="B6" s="1045" t="s">
        <v>1416</v>
      </c>
      <c r="C6" s="1045" t="s">
        <v>15</v>
      </c>
      <c r="D6" s="1045" t="s">
        <v>2276</v>
      </c>
      <c r="E6" s="1045" t="s">
        <v>11</v>
      </c>
      <c r="F6" s="1062" t="s">
        <v>542</v>
      </c>
      <c r="G6" s="1050" t="s">
        <v>10</v>
      </c>
      <c r="H6" s="1050" t="s">
        <v>612</v>
      </c>
      <c r="I6" s="1065" t="s">
        <v>0</v>
      </c>
      <c r="J6" s="1050" t="s">
        <v>1</v>
      </c>
      <c r="K6" s="1050"/>
      <c r="L6" s="1050"/>
      <c r="M6" s="1054"/>
      <c r="N6" s="1062" t="s">
        <v>2</v>
      </c>
      <c r="O6" s="1050" t="s">
        <v>3</v>
      </c>
      <c r="P6" s="1050" t="s">
        <v>2274</v>
      </c>
      <c r="Q6" s="1050" t="s">
        <v>612</v>
      </c>
      <c r="R6" s="1050" t="s">
        <v>5</v>
      </c>
      <c r="S6" s="1053" t="s">
        <v>3</v>
      </c>
      <c r="T6" s="1050"/>
      <c r="U6" s="1050"/>
      <c r="V6" s="1054"/>
      <c r="W6" s="1025" t="s">
        <v>2277</v>
      </c>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7"/>
      <c r="AV6" s="1022" t="s">
        <v>99</v>
      </c>
    </row>
    <row r="7" spans="1:137" s="179" customFormat="1" ht="15" x14ac:dyDescent="0.25">
      <c r="A7" s="1046"/>
      <c r="B7" s="1046"/>
      <c r="C7" s="1046"/>
      <c r="D7" s="1046"/>
      <c r="E7" s="1046"/>
      <c r="F7" s="1063"/>
      <c r="G7" s="1051"/>
      <c r="H7" s="1051"/>
      <c r="I7" s="1066"/>
      <c r="J7" s="1051"/>
      <c r="K7" s="1051"/>
      <c r="L7" s="1051"/>
      <c r="M7" s="1056"/>
      <c r="N7" s="1063"/>
      <c r="O7" s="1051"/>
      <c r="P7" s="1051"/>
      <c r="Q7" s="1051"/>
      <c r="R7" s="1051"/>
      <c r="S7" s="1055"/>
      <c r="T7" s="1051"/>
      <c r="U7" s="1051"/>
      <c r="V7" s="1056"/>
      <c r="W7" s="1057">
        <v>2020</v>
      </c>
      <c r="X7" s="1058"/>
      <c r="Y7" s="1058"/>
      <c r="Z7" s="1058"/>
      <c r="AA7" s="1058"/>
      <c r="AB7" s="1059"/>
      <c r="AC7" s="1060">
        <v>2021</v>
      </c>
      <c r="AD7" s="1058"/>
      <c r="AE7" s="1058"/>
      <c r="AF7" s="1058"/>
      <c r="AG7" s="1058"/>
      <c r="AH7" s="1061"/>
      <c r="AI7" s="1057">
        <v>2022</v>
      </c>
      <c r="AJ7" s="1058"/>
      <c r="AK7" s="1058"/>
      <c r="AL7" s="1058"/>
      <c r="AM7" s="1058"/>
      <c r="AN7" s="1059"/>
      <c r="AO7" s="1057">
        <v>2023</v>
      </c>
      <c r="AP7" s="1058"/>
      <c r="AQ7" s="1058"/>
      <c r="AR7" s="1058"/>
      <c r="AS7" s="1058"/>
      <c r="AT7" s="1059"/>
      <c r="AU7" s="1048" t="s">
        <v>4</v>
      </c>
      <c r="AV7" s="1023"/>
    </row>
    <row r="8" spans="1:137" s="179" customFormat="1" ht="32.25" customHeight="1" thickBot="1" x14ac:dyDescent="0.3">
      <c r="A8" s="1047"/>
      <c r="B8" s="1047"/>
      <c r="C8" s="1047"/>
      <c r="D8" s="1047"/>
      <c r="E8" s="1047"/>
      <c r="F8" s="1064"/>
      <c r="G8" s="1052"/>
      <c r="H8" s="1052"/>
      <c r="I8" s="1067"/>
      <c r="J8" s="227">
        <v>2020</v>
      </c>
      <c r="K8" s="227">
        <v>2021</v>
      </c>
      <c r="L8" s="227">
        <v>2022</v>
      </c>
      <c r="M8" s="230">
        <v>2023</v>
      </c>
      <c r="N8" s="1064"/>
      <c r="O8" s="1052"/>
      <c r="P8" s="1052"/>
      <c r="Q8" s="1052"/>
      <c r="R8" s="1052"/>
      <c r="S8" s="231">
        <v>2020</v>
      </c>
      <c r="T8" s="227">
        <v>2021</v>
      </c>
      <c r="U8" s="227">
        <v>2022</v>
      </c>
      <c r="V8" s="230">
        <v>2023</v>
      </c>
      <c r="W8" s="229" t="s">
        <v>6</v>
      </c>
      <c r="X8" s="227" t="s">
        <v>14</v>
      </c>
      <c r="Y8" s="227" t="s">
        <v>7</v>
      </c>
      <c r="Z8" s="227" t="s">
        <v>613</v>
      </c>
      <c r="AA8" s="227" t="s">
        <v>8</v>
      </c>
      <c r="AB8" s="873" t="s">
        <v>9</v>
      </c>
      <c r="AC8" s="231" t="s">
        <v>6</v>
      </c>
      <c r="AD8" s="227" t="s">
        <v>14</v>
      </c>
      <c r="AE8" s="227" t="s">
        <v>7</v>
      </c>
      <c r="AF8" s="227" t="s">
        <v>613</v>
      </c>
      <c r="AG8" s="227" t="s">
        <v>8</v>
      </c>
      <c r="AH8" s="228" t="s">
        <v>9</v>
      </c>
      <c r="AI8" s="229" t="s">
        <v>6</v>
      </c>
      <c r="AJ8" s="227" t="s">
        <v>14</v>
      </c>
      <c r="AK8" s="227" t="s">
        <v>7</v>
      </c>
      <c r="AL8" s="227" t="s">
        <v>613</v>
      </c>
      <c r="AM8" s="227" t="s">
        <v>8</v>
      </c>
      <c r="AN8" s="230" t="s">
        <v>9</v>
      </c>
      <c r="AO8" s="229" t="s">
        <v>6</v>
      </c>
      <c r="AP8" s="227" t="s">
        <v>14</v>
      </c>
      <c r="AQ8" s="227" t="s">
        <v>7</v>
      </c>
      <c r="AR8" s="227" t="s">
        <v>613</v>
      </c>
      <c r="AS8" s="227" t="s">
        <v>8</v>
      </c>
      <c r="AT8" s="230" t="s">
        <v>9</v>
      </c>
      <c r="AU8" s="1049"/>
      <c r="AV8" s="1024"/>
    </row>
    <row r="9" spans="1:137" s="131" customFormat="1" ht="62.25" customHeight="1" x14ac:dyDescent="0.2">
      <c r="A9" s="1343" t="s">
        <v>18</v>
      </c>
      <c r="B9" s="1020" t="s">
        <v>27</v>
      </c>
      <c r="C9" s="1020" t="s">
        <v>59</v>
      </c>
      <c r="D9" s="1212" t="s">
        <v>241</v>
      </c>
      <c r="E9" s="1020" t="s">
        <v>242</v>
      </c>
      <c r="F9" s="1327" t="s">
        <v>1393</v>
      </c>
      <c r="G9" s="1328" t="s">
        <v>1382</v>
      </c>
      <c r="H9" s="1329">
        <v>8.86</v>
      </c>
      <c r="I9" s="1334">
        <v>9</v>
      </c>
      <c r="J9" s="1329">
        <v>8.89</v>
      </c>
      <c r="K9" s="1329">
        <v>8.93</v>
      </c>
      <c r="L9" s="1329">
        <v>8.9600000000000009</v>
      </c>
      <c r="M9" s="1331">
        <v>9</v>
      </c>
      <c r="N9" s="234" t="s">
        <v>243</v>
      </c>
      <c r="O9" s="235" t="s">
        <v>920</v>
      </c>
      <c r="P9" s="134" t="s">
        <v>13</v>
      </c>
      <c r="Q9" s="236">
        <v>0</v>
      </c>
      <c r="R9" s="236">
        <v>3</v>
      </c>
      <c r="S9" s="236">
        <v>1</v>
      </c>
      <c r="T9" s="236">
        <v>1</v>
      </c>
      <c r="U9" s="236">
        <v>0</v>
      </c>
      <c r="V9" s="319">
        <v>1</v>
      </c>
      <c r="W9" s="430"/>
      <c r="X9" s="388">
        <f>2000*1200000</f>
        <v>2400000000</v>
      </c>
      <c r="Y9" s="388"/>
      <c r="Z9" s="388"/>
      <c r="AA9" s="442"/>
      <c r="AB9" s="874">
        <f t="shared" ref="AB9:AB19" si="0">SUM(X9:AA9)</f>
        <v>2400000000</v>
      </c>
      <c r="AC9" s="444"/>
      <c r="AD9" s="442">
        <f>2000*1200000</f>
        <v>2400000000</v>
      </c>
      <c r="AE9" s="442"/>
      <c r="AF9" s="442"/>
      <c r="AG9" s="442"/>
      <c r="AH9" s="445">
        <f>SUM(AC9:AG9)</f>
        <v>2400000000</v>
      </c>
      <c r="AI9" s="444"/>
      <c r="AJ9" s="442"/>
      <c r="AK9" s="442"/>
      <c r="AL9" s="442"/>
      <c r="AM9" s="442"/>
      <c r="AN9" s="443">
        <f>SUM(AI9:AM9)</f>
        <v>0</v>
      </c>
      <c r="AO9" s="444"/>
      <c r="AP9" s="442">
        <f>1000*1200000</f>
        <v>1200000000</v>
      </c>
      <c r="AQ9" s="442"/>
      <c r="AR9" s="442"/>
      <c r="AS9" s="442"/>
      <c r="AT9" s="443">
        <f>SUM(AO9:AS9)</f>
        <v>1200000000</v>
      </c>
      <c r="AU9" s="550">
        <f>SUM(AB9+AH9+AN9+AT9)</f>
        <v>6000000000</v>
      </c>
      <c r="AV9" s="658" t="s">
        <v>919</v>
      </c>
    </row>
    <row r="10" spans="1:137" s="131" customFormat="1" ht="50.25" customHeight="1" x14ac:dyDescent="0.2">
      <c r="A10" s="1344"/>
      <c r="B10" s="1021"/>
      <c r="C10" s="1015"/>
      <c r="D10" s="957"/>
      <c r="E10" s="1021"/>
      <c r="F10" s="964"/>
      <c r="G10" s="967"/>
      <c r="H10" s="1185"/>
      <c r="I10" s="994"/>
      <c r="J10" s="1185"/>
      <c r="K10" s="1185"/>
      <c r="L10" s="1185"/>
      <c r="M10" s="1332"/>
      <c r="N10" s="238" t="s">
        <v>244</v>
      </c>
      <c r="O10" s="239" t="s">
        <v>246</v>
      </c>
      <c r="P10" s="140" t="s">
        <v>13</v>
      </c>
      <c r="Q10" s="156">
        <v>0</v>
      </c>
      <c r="R10" s="156">
        <v>2</v>
      </c>
      <c r="S10" s="164">
        <v>0</v>
      </c>
      <c r="T10" s="164">
        <v>1</v>
      </c>
      <c r="U10" s="164">
        <v>0</v>
      </c>
      <c r="V10" s="237">
        <v>1</v>
      </c>
      <c r="W10" s="431"/>
      <c r="X10" s="370"/>
      <c r="Y10" s="370"/>
      <c r="Z10" s="370"/>
      <c r="AA10" s="446"/>
      <c r="AB10" s="854">
        <f t="shared" ref="AB10:AB11" si="1">SUM(X10:AA10)</f>
        <v>0</v>
      </c>
      <c r="AC10" s="448"/>
      <c r="AD10" s="446">
        <f>1*400000000</f>
        <v>400000000</v>
      </c>
      <c r="AE10" s="446"/>
      <c r="AF10" s="446"/>
      <c r="AG10" s="446"/>
      <c r="AH10" s="449">
        <f>SUM(AC10:AG10)</f>
        <v>400000000</v>
      </c>
      <c r="AI10" s="448"/>
      <c r="AJ10" s="446"/>
      <c r="AK10" s="446"/>
      <c r="AL10" s="446"/>
      <c r="AM10" s="446"/>
      <c r="AN10" s="447">
        <f t="shared" ref="AN10:AN12" si="2">SUM(AI10:AM10)</f>
        <v>0</v>
      </c>
      <c r="AO10" s="448"/>
      <c r="AP10" s="446">
        <f>1*400000000</f>
        <v>400000000</v>
      </c>
      <c r="AQ10" s="446"/>
      <c r="AR10" s="446"/>
      <c r="AS10" s="446"/>
      <c r="AT10" s="447">
        <f t="shared" ref="AT10:AT12" si="3">SUM(AO10:AS10)</f>
        <v>400000000</v>
      </c>
      <c r="AU10" s="551">
        <f t="shared" ref="AU10:AU12" si="4">SUM(AB10+AH10+AN10+AT10)</f>
        <v>800000000</v>
      </c>
      <c r="AV10" s="218" t="s">
        <v>919</v>
      </c>
    </row>
    <row r="11" spans="1:137" s="131" customFormat="1" ht="56.25" customHeight="1" x14ac:dyDescent="0.2">
      <c r="A11" s="1344"/>
      <c r="B11" s="1021"/>
      <c r="C11" s="1015"/>
      <c r="D11" s="957"/>
      <c r="E11" s="1021"/>
      <c r="F11" s="964"/>
      <c r="G11" s="967"/>
      <c r="H11" s="1185"/>
      <c r="I11" s="994"/>
      <c r="J11" s="1185"/>
      <c r="K11" s="1185"/>
      <c r="L11" s="1185"/>
      <c r="M11" s="1332"/>
      <c r="N11" s="238" t="s">
        <v>249</v>
      </c>
      <c r="O11" s="240" t="s">
        <v>861</v>
      </c>
      <c r="P11" s="140" t="s">
        <v>13</v>
      </c>
      <c r="Q11" s="156">
        <v>0</v>
      </c>
      <c r="R11" s="156">
        <v>1</v>
      </c>
      <c r="S11" s="164">
        <v>1</v>
      </c>
      <c r="T11" s="164">
        <v>0</v>
      </c>
      <c r="U11" s="164">
        <v>0</v>
      </c>
      <c r="V11" s="237">
        <v>0</v>
      </c>
      <c r="W11" s="431"/>
      <c r="X11" s="370"/>
      <c r="Y11" s="370">
        <v>200000000</v>
      </c>
      <c r="Z11" s="370"/>
      <c r="AA11" s="446"/>
      <c r="AB11" s="854">
        <f t="shared" si="1"/>
        <v>200000000</v>
      </c>
      <c r="AC11" s="448"/>
      <c r="AD11" s="446"/>
      <c r="AE11" s="446"/>
      <c r="AF11" s="446"/>
      <c r="AG11" s="446"/>
      <c r="AH11" s="449">
        <f t="shared" ref="AH11" si="5">SUM(AC11:AG11)</f>
        <v>0</v>
      </c>
      <c r="AI11" s="448"/>
      <c r="AJ11" s="446"/>
      <c r="AK11" s="446"/>
      <c r="AL11" s="446"/>
      <c r="AM11" s="446"/>
      <c r="AN11" s="447">
        <f t="shared" si="2"/>
        <v>0</v>
      </c>
      <c r="AO11" s="448"/>
      <c r="AP11" s="446"/>
      <c r="AQ11" s="446"/>
      <c r="AR11" s="446"/>
      <c r="AS11" s="446"/>
      <c r="AT11" s="447">
        <f t="shared" si="3"/>
        <v>0</v>
      </c>
      <c r="AU11" s="551">
        <f t="shared" si="4"/>
        <v>200000000</v>
      </c>
      <c r="AV11" s="218" t="s">
        <v>919</v>
      </c>
    </row>
    <row r="12" spans="1:137" s="131" customFormat="1" ht="53.25" customHeight="1" x14ac:dyDescent="0.2">
      <c r="A12" s="1344"/>
      <c r="B12" s="1021"/>
      <c r="C12" s="1015"/>
      <c r="D12" s="957"/>
      <c r="E12" s="1021"/>
      <c r="F12" s="965"/>
      <c r="G12" s="968"/>
      <c r="H12" s="1083"/>
      <c r="I12" s="995"/>
      <c r="J12" s="1083"/>
      <c r="K12" s="1083"/>
      <c r="L12" s="1083"/>
      <c r="M12" s="1333"/>
      <c r="N12" s="238" t="s">
        <v>251</v>
      </c>
      <c r="O12" s="240" t="s">
        <v>863</v>
      </c>
      <c r="P12" s="140" t="s">
        <v>13</v>
      </c>
      <c r="Q12" s="156">
        <v>0</v>
      </c>
      <c r="R12" s="156">
        <v>24</v>
      </c>
      <c r="S12" s="164">
        <v>6</v>
      </c>
      <c r="T12" s="164">
        <v>6</v>
      </c>
      <c r="U12" s="164">
        <v>6</v>
      </c>
      <c r="V12" s="237">
        <v>6</v>
      </c>
      <c r="W12" s="433"/>
      <c r="X12" s="370"/>
      <c r="Y12" s="370">
        <f>1*360000000</f>
        <v>360000000</v>
      </c>
      <c r="Z12" s="370"/>
      <c r="AA12" s="446"/>
      <c r="AB12" s="854">
        <f t="shared" ref="AB12" si="6">SUM(W12:AA12)</f>
        <v>360000000</v>
      </c>
      <c r="AC12" s="448"/>
      <c r="AD12" s="446"/>
      <c r="AE12" s="446">
        <f>1*360000000</f>
        <v>360000000</v>
      </c>
      <c r="AF12" s="446"/>
      <c r="AG12" s="446"/>
      <c r="AH12" s="449">
        <f>SUM(AC12:AG12)</f>
        <v>360000000</v>
      </c>
      <c r="AI12" s="448"/>
      <c r="AJ12" s="446"/>
      <c r="AK12" s="446">
        <f>1*360000000</f>
        <v>360000000</v>
      </c>
      <c r="AL12" s="446"/>
      <c r="AM12" s="446"/>
      <c r="AN12" s="447">
        <f t="shared" si="2"/>
        <v>360000000</v>
      </c>
      <c r="AO12" s="448"/>
      <c r="AP12" s="446"/>
      <c r="AQ12" s="446">
        <f>1*360000000</f>
        <v>360000000</v>
      </c>
      <c r="AR12" s="446"/>
      <c r="AS12" s="446"/>
      <c r="AT12" s="447">
        <f t="shared" si="3"/>
        <v>360000000</v>
      </c>
      <c r="AU12" s="551">
        <f t="shared" si="4"/>
        <v>1440000000</v>
      </c>
      <c r="AV12" s="218" t="s">
        <v>919</v>
      </c>
    </row>
    <row r="13" spans="1:137" s="131" customFormat="1" ht="26.25" customHeight="1" x14ac:dyDescent="0.2">
      <c r="A13" s="1344"/>
      <c r="B13" s="1015"/>
      <c r="C13" s="1015"/>
      <c r="D13" s="1206"/>
      <c r="E13" s="1015"/>
      <c r="F13" s="265" t="s">
        <v>1442</v>
      </c>
      <c r="G13" s="921" t="s">
        <v>879</v>
      </c>
      <c r="H13" s="241">
        <v>99.2</v>
      </c>
      <c r="I13" s="241">
        <v>99.5</v>
      </c>
      <c r="J13" s="241">
        <v>99.2</v>
      </c>
      <c r="K13" s="241">
        <v>99.3</v>
      </c>
      <c r="L13" s="241">
        <v>99.4</v>
      </c>
      <c r="M13" s="241">
        <v>99.5</v>
      </c>
      <c r="N13" s="1280" t="s">
        <v>2272</v>
      </c>
      <c r="O13" s="1092" t="s">
        <v>999</v>
      </c>
      <c r="P13" s="1042" t="s">
        <v>13</v>
      </c>
      <c r="Q13" s="969">
        <v>0</v>
      </c>
      <c r="R13" s="969">
        <v>4</v>
      </c>
      <c r="S13" s="969">
        <v>1</v>
      </c>
      <c r="T13" s="969">
        <v>1</v>
      </c>
      <c r="U13" s="969">
        <v>1</v>
      </c>
      <c r="V13" s="1272">
        <v>1</v>
      </c>
      <c r="W13" s="1006"/>
      <c r="X13" s="975"/>
      <c r="Y13" s="975"/>
      <c r="Z13" s="975"/>
      <c r="AA13" s="1078">
        <f>1*180000000</f>
        <v>180000000</v>
      </c>
      <c r="AB13" s="1255">
        <f t="shared" ref="AB13" si="7">SUM(X13:AA13)</f>
        <v>180000000</v>
      </c>
      <c r="AC13" s="1080"/>
      <c r="AD13" s="1078"/>
      <c r="AE13" s="1078"/>
      <c r="AF13" s="1078"/>
      <c r="AG13" s="1078">
        <f>1*180000000</f>
        <v>180000000</v>
      </c>
      <c r="AH13" s="1094">
        <f>SUM(AC13:AG13)</f>
        <v>180000000</v>
      </c>
      <c r="AI13" s="1080"/>
      <c r="AJ13" s="1078"/>
      <c r="AK13" s="1078"/>
      <c r="AL13" s="1078"/>
      <c r="AM13" s="1078">
        <f>1*180000000</f>
        <v>180000000</v>
      </c>
      <c r="AN13" s="1094">
        <f t="shared" ref="AN13" si="8">SUM(AI13:AM13)</f>
        <v>180000000</v>
      </c>
      <c r="AO13" s="1080"/>
      <c r="AP13" s="1078"/>
      <c r="AQ13" s="1078"/>
      <c r="AR13" s="1078"/>
      <c r="AS13" s="1078">
        <f>1*180000000</f>
        <v>180000000</v>
      </c>
      <c r="AT13" s="1094">
        <f t="shared" ref="AT13" si="9">SUM(AO13:AS13)</f>
        <v>180000000</v>
      </c>
      <c r="AU13" s="987">
        <f t="shared" ref="AU13" si="10">SUM(AB13+AH13+AN13+AT13)</f>
        <v>720000000</v>
      </c>
      <c r="AV13" s="952" t="s">
        <v>919</v>
      </c>
    </row>
    <row r="14" spans="1:137" s="131" customFormat="1" ht="28.5" customHeight="1" x14ac:dyDescent="0.2">
      <c r="A14" s="1344"/>
      <c r="B14" s="1015"/>
      <c r="C14" s="1015"/>
      <c r="D14" s="1206"/>
      <c r="E14" s="1015"/>
      <c r="F14" s="265" t="s">
        <v>1000</v>
      </c>
      <c r="G14" s="921" t="s">
        <v>921</v>
      </c>
      <c r="H14" s="241">
        <v>98.6</v>
      </c>
      <c r="I14" s="241">
        <v>99.5</v>
      </c>
      <c r="J14" s="241">
        <v>98.8</v>
      </c>
      <c r="K14" s="241">
        <v>99</v>
      </c>
      <c r="L14" s="241">
        <v>99.3</v>
      </c>
      <c r="M14" s="241">
        <v>99.5</v>
      </c>
      <c r="N14" s="1281"/>
      <c r="O14" s="1093"/>
      <c r="P14" s="1043"/>
      <c r="Q14" s="971"/>
      <c r="R14" s="971"/>
      <c r="S14" s="971"/>
      <c r="T14" s="971"/>
      <c r="U14" s="971"/>
      <c r="V14" s="1273"/>
      <c r="W14" s="1008"/>
      <c r="X14" s="977"/>
      <c r="Y14" s="977"/>
      <c r="Z14" s="977"/>
      <c r="AA14" s="1079"/>
      <c r="AB14" s="1256"/>
      <c r="AC14" s="1081"/>
      <c r="AD14" s="1079"/>
      <c r="AE14" s="1079"/>
      <c r="AF14" s="1079"/>
      <c r="AG14" s="1079"/>
      <c r="AH14" s="1095"/>
      <c r="AI14" s="1081"/>
      <c r="AJ14" s="1079"/>
      <c r="AK14" s="1079"/>
      <c r="AL14" s="1079"/>
      <c r="AM14" s="1079"/>
      <c r="AN14" s="1095"/>
      <c r="AO14" s="1081"/>
      <c r="AP14" s="1079"/>
      <c r="AQ14" s="1079"/>
      <c r="AR14" s="1079"/>
      <c r="AS14" s="1079"/>
      <c r="AT14" s="1095"/>
      <c r="AU14" s="989"/>
      <c r="AV14" s="954"/>
    </row>
    <row r="15" spans="1:137" s="131" customFormat="1" ht="60" customHeight="1" x14ac:dyDescent="0.2">
      <c r="A15" s="1344"/>
      <c r="B15" s="1015"/>
      <c r="C15" s="1015"/>
      <c r="D15" s="1206"/>
      <c r="E15" s="1015"/>
      <c r="F15" s="1090" t="s">
        <v>993</v>
      </c>
      <c r="G15" s="1092" t="s">
        <v>994</v>
      </c>
      <c r="H15" s="1172">
        <v>607567</v>
      </c>
      <c r="I15" s="1172">
        <v>607567</v>
      </c>
      <c r="J15" s="1172">
        <v>607567</v>
      </c>
      <c r="K15" s="1172">
        <v>607567</v>
      </c>
      <c r="L15" s="1172">
        <v>607567</v>
      </c>
      <c r="M15" s="1204">
        <v>607567</v>
      </c>
      <c r="N15" s="238" t="s">
        <v>245</v>
      </c>
      <c r="O15" s="240" t="s">
        <v>859</v>
      </c>
      <c r="P15" s="146" t="s">
        <v>12</v>
      </c>
      <c r="Q15" s="156">
        <v>0</v>
      </c>
      <c r="R15" s="156">
        <v>1</v>
      </c>
      <c r="S15" s="164">
        <v>1</v>
      </c>
      <c r="T15" s="164">
        <v>0</v>
      </c>
      <c r="U15" s="164">
        <v>0</v>
      </c>
      <c r="V15" s="237">
        <v>0</v>
      </c>
      <c r="W15" s="431"/>
      <c r="X15" s="370"/>
      <c r="Y15" s="370"/>
      <c r="Z15" s="370"/>
      <c r="AA15" s="446">
        <v>0</v>
      </c>
      <c r="AB15" s="854">
        <f t="shared" si="0"/>
        <v>0</v>
      </c>
      <c r="AC15" s="448"/>
      <c r="AD15" s="446"/>
      <c r="AE15" s="446"/>
      <c r="AF15" s="446"/>
      <c r="AG15" s="446"/>
      <c r="AH15" s="449">
        <f t="shared" ref="AH15:AH29" si="11">SUM(AC15:AG15)</f>
        <v>0</v>
      </c>
      <c r="AI15" s="448"/>
      <c r="AJ15" s="446"/>
      <c r="AK15" s="446"/>
      <c r="AL15" s="446"/>
      <c r="AM15" s="446"/>
      <c r="AN15" s="447">
        <f t="shared" ref="AN15:AN29" si="12">SUM(AI15:AM15)</f>
        <v>0</v>
      </c>
      <c r="AO15" s="448"/>
      <c r="AP15" s="446"/>
      <c r="AQ15" s="446"/>
      <c r="AR15" s="446"/>
      <c r="AS15" s="446"/>
      <c r="AT15" s="447">
        <f t="shared" ref="AT15:AT29" si="13">SUM(AO15:AS15)</f>
        <v>0</v>
      </c>
      <c r="AU15" s="551">
        <f t="shared" ref="AU15:AU29" si="14">SUM(AB15+AH15+AN15+AT15)</f>
        <v>0</v>
      </c>
      <c r="AV15" s="218" t="s">
        <v>919</v>
      </c>
    </row>
    <row r="16" spans="1:137" s="131" customFormat="1" ht="60" customHeight="1" x14ac:dyDescent="0.2">
      <c r="A16" s="1344"/>
      <c r="B16" s="1015"/>
      <c r="C16" s="1015"/>
      <c r="D16" s="1206"/>
      <c r="E16" s="1015"/>
      <c r="F16" s="1160"/>
      <c r="G16" s="1161"/>
      <c r="H16" s="1213"/>
      <c r="I16" s="1213"/>
      <c r="J16" s="1213"/>
      <c r="K16" s="1213"/>
      <c r="L16" s="1213"/>
      <c r="M16" s="1326"/>
      <c r="N16" s="238" t="s">
        <v>253</v>
      </c>
      <c r="O16" s="240" t="s">
        <v>2344</v>
      </c>
      <c r="P16" s="140" t="s">
        <v>13</v>
      </c>
      <c r="Q16" s="156">
        <v>0</v>
      </c>
      <c r="R16" s="156">
        <v>1</v>
      </c>
      <c r="S16" s="206">
        <v>1</v>
      </c>
      <c r="T16" s="206">
        <v>0</v>
      </c>
      <c r="U16" s="206">
        <v>0</v>
      </c>
      <c r="V16" s="242">
        <v>0</v>
      </c>
      <c r="W16" s="434"/>
      <c r="X16" s="435"/>
      <c r="Y16" s="386">
        <v>50000000</v>
      </c>
      <c r="Z16" s="435"/>
      <c r="AA16" s="450"/>
      <c r="AB16" s="875">
        <f t="shared" ref="AB16:AB17" si="15">SUM(W16:AA16)</f>
        <v>50000000</v>
      </c>
      <c r="AC16" s="448"/>
      <c r="AD16" s="446"/>
      <c r="AE16" s="446"/>
      <c r="AF16" s="446"/>
      <c r="AG16" s="446"/>
      <c r="AH16" s="449">
        <f t="shared" ref="AH16:AH17" si="16">SUM(AC16:AG16)</f>
        <v>0</v>
      </c>
      <c r="AI16" s="448"/>
      <c r="AJ16" s="446"/>
      <c r="AK16" s="446"/>
      <c r="AL16" s="446"/>
      <c r="AM16" s="446"/>
      <c r="AN16" s="447">
        <f t="shared" ref="AN16:AN17" si="17">SUM(AI16:AM16)</f>
        <v>0</v>
      </c>
      <c r="AO16" s="448"/>
      <c r="AP16" s="446"/>
      <c r="AQ16" s="446"/>
      <c r="AR16" s="446"/>
      <c r="AS16" s="446"/>
      <c r="AT16" s="447">
        <f t="shared" ref="AT16:AT17" si="18">SUM(AO16:AS16)</f>
        <v>0</v>
      </c>
      <c r="AU16" s="551">
        <f t="shared" ref="AU16:AU17" si="19">SUM(AB16+AH16+AN16+AT16)</f>
        <v>50000000</v>
      </c>
      <c r="AV16" s="218" t="s">
        <v>919</v>
      </c>
    </row>
    <row r="17" spans="1:48" s="131" customFormat="1" ht="60" customHeight="1" x14ac:dyDescent="0.2">
      <c r="A17" s="1344"/>
      <c r="B17" s="1015"/>
      <c r="C17" s="1015"/>
      <c r="D17" s="1206"/>
      <c r="E17" s="1015"/>
      <c r="F17" s="1091"/>
      <c r="G17" s="1093"/>
      <c r="H17" s="1173"/>
      <c r="I17" s="1173"/>
      <c r="J17" s="1173"/>
      <c r="K17" s="1173"/>
      <c r="L17" s="1173"/>
      <c r="M17" s="1205"/>
      <c r="N17" s="238" t="s">
        <v>255</v>
      </c>
      <c r="O17" s="240" t="s">
        <v>2345</v>
      </c>
      <c r="P17" s="140" t="s">
        <v>13</v>
      </c>
      <c r="Q17" s="156">
        <v>0</v>
      </c>
      <c r="R17" s="156">
        <v>1</v>
      </c>
      <c r="S17" s="164">
        <v>0</v>
      </c>
      <c r="T17" s="164">
        <v>0</v>
      </c>
      <c r="U17" s="164">
        <v>1</v>
      </c>
      <c r="V17" s="237">
        <v>0</v>
      </c>
      <c r="W17" s="433"/>
      <c r="X17" s="370"/>
      <c r="Y17" s="370"/>
      <c r="Z17" s="370"/>
      <c r="AA17" s="446"/>
      <c r="AB17" s="854">
        <f t="shared" si="15"/>
        <v>0</v>
      </c>
      <c r="AC17" s="448"/>
      <c r="AD17" s="446"/>
      <c r="AE17" s="446"/>
      <c r="AF17" s="446"/>
      <c r="AG17" s="446"/>
      <c r="AH17" s="449">
        <f t="shared" si="16"/>
        <v>0</v>
      </c>
      <c r="AI17" s="448"/>
      <c r="AJ17" s="446">
        <v>500000000</v>
      </c>
      <c r="AK17" s="446"/>
      <c r="AL17" s="446"/>
      <c r="AM17" s="446"/>
      <c r="AN17" s="447">
        <f t="shared" si="17"/>
        <v>500000000</v>
      </c>
      <c r="AO17" s="448"/>
      <c r="AP17" s="446"/>
      <c r="AQ17" s="446"/>
      <c r="AR17" s="446"/>
      <c r="AS17" s="446"/>
      <c r="AT17" s="447">
        <f t="shared" si="18"/>
        <v>0</v>
      </c>
      <c r="AU17" s="551">
        <f t="shared" si="19"/>
        <v>500000000</v>
      </c>
      <c r="AV17" s="218" t="s">
        <v>919</v>
      </c>
    </row>
    <row r="18" spans="1:48" s="131" customFormat="1" ht="42.75" customHeight="1" x14ac:dyDescent="0.2">
      <c r="A18" s="1344"/>
      <c r="B18" s="1015"/>
      <c r="C18" s="1015"/>
      <c r="D18" s="1206"/>
      <c r="E18" s="1015"/>
      <c r="F18" s="1090" t="s">
        <v>995</v>
      </c>
      <c r="G18" s="1092" t="s">
        <v>991</v>
      </c>
      <c r="H18" s="1082">
        <v>122</v>
      </c>
      <c r="I18" s="1082">
        <v>122</v>
      </c>
      <c r="J18" s="1082">
        <v>122</v>
      </c>
      <c r="K18" s="1082">
        <v>122</v>
      </c>
      <c r="L18" s="1082">
        <v>122</v>
      </c>
      <c r="M18" s="1164">
        <v>122</v>
      </c>
      <c r="N18" s="238" t="s">
        <v>247</v>
      </c>
      <c r="O18" s="240" t="s">
        <v>860</v>
      </c>
      <c r="P18" s="140" t="s">
        <v>13</v>
      </c>
      <c r="Q18" s="156">
        <v>0</v>
      </c>
      <c r="R18" s="156">
        <v>3</v>
      </c>
      <c r="S18" s="164">
        <v>0</v>
      </c>
      <c r="T18" s="164">
        <v>1</v>
      </c>
      <c r="U18" s="164">
        <v>1</v>
      </c>
      <c r="V18" s="237">
        <v>1</v>
      </c>
      <c r="W18" s="431"/>
      <c r="X18" s="370"/>
      <c r="Y18" s="370"/>
      <c r="Z18" s="370"/>
      <c r="AA18" s="446"/>
      <c r="AB18" s="854">
        <f t="shared" si="0"/>
        <v>0</v>
      </c>
      <c r="AC18" s="448"/>
      <c r="AD18" s="446">
        <f>1*500000000</f>
        <v>500000000</v>
      </c>
      <c r="AE18" s="446"/>
      <c r="AF18" s="446"/>
      <c r="AG18" s="446"/>
      <c r="AH18" s="449">
        <f>SUM(AC18:AG18)</f>
        <v>500000000</v>
      </c>
      <c r="AI18" s="448"/>
      <c r="AJ18" s="446">
        <v>450000000</v>
      </c>
      <c r="AK18" s="446"/>
      <c r="AL18" s="446"/>
      <c r="AM18" s="446"/>
      <c r="AN18" s="447">
        <f t="shared" si="12"/>
        <v>450000000</v>
      </c>
      <c r="AO18" s="448"/>
      <c r="AP18" s="446">
        <v>450000000</v>
      </c>
      <c r="AQ18" s="446"/>
      <c r="AR18" s="446"/>
      <c r="AS18" s="446"/>
      <c r="AT18" s="447">
        <f t="shared" si="13"/>
        <v>450000000</v>
      </c>
      <c r="AU18" s="551">
        <f t="shared" si="14"/>
        <v>1400000000</v>
      </c>
      <c r="AV18" s="218" t="s">
        <v>919</v>
      </c>
    </row>
    <row r="19" spans="1:48" s="131" customFormat="1" ht="52.5" customHeight="1" x14ac:dyDescent="0.2">
      <c r="A19" s="1344"/>
      <c r="B19" s="1015"/>
      <c r="C19" s="1015"/>
      <c r="D19" s="1206"/>
      <c r="E19" s="1015"/>
      <c r="F19" s="1160"/>
      <c r="G19" s="1161"/>
      <c r="H19" s="1185"/>
      <c r="I19" s="1185"/>
      <c r="J19" s="1185"/>
      <c r="K19" s="1185"/>
      <c r="L19" s="1185"/>
      <c r="M19" s="1182"/>
      <c r="N19" s="238" t="s">
        <v>248</v>
      </c>
      <c r="O19" s="240" t="s">
        <v>860</v>
      </c>
      <c r="P19" s="140" t="s">
        <v>13</v>
      </c>
      <c r="Q19" s="156">
        <v>0</v>
      </c>
      <c r="R19" s="156">
        <v>2</v>
      </c>
      <c r="S19" s="164">
        <v>0</v>
      </c>
      <c r="T19" s="164">
        <v>1</v>
      </c>
      <c r="U19" s="164">
        <v>0</v>
      </c>
      <c r="V19" s="237">
        <v>1</v>
      </c>
      <c r="W19" s="431"/>
      <c r="X19" s="370"/>
      <c r="Y19" s="370"/>
      <c r="Z19" s="370"/>
      <c r="AA19" s="446"/>
      <c r="AB19" s="854">
        <f t="shared" si="0"/>
        <v>0</v>
      </c>
      <c r="AC19" s="448"/>
      <c r="AD19" s="446">
        <f>1*500000000</f>
        <v>500000000</v>
      </c>
      <c r="AE19" s="446"/>
      <c r="AF19" s="446"/>
      <c r="AG19" s="446"/>
      <c r="AH19" s="449">
        <f>SUM(AC19:AG19)</f>
        <v>500000000</v>
      </c>
      <c r="AI19" s="448"/>
      <c r="AJ19" s="446"/>
      <c r="AK19" s="446"/>
      <c r="AL19" s="446"/>
      <c r="AM19" s="446"/>
      <c r="AN19" s="447">
        <f t="shared" ref="AN19:AN21" si="20">SUM(AI19:AM19)</f>
        <v>0</v>
      </c>
      <c r="AO19" s="448"/>
      <c r="AP19" s="446">
        <f>1*500000000</f>
        <v>500000000</v>
      </c>
      <c r="AQ19" s="446"/>
      <c r="AR19" s="446"/>
      <c r="AS19" s="446"/>
      <c r="AT19" s="447">
        <f t="shared" ref="AT19:AT22" si="21">SUM(AO19:AS19)</f>
        <v>500000000</v>
      </c>
      <c r="AU19" s="551">
        <f t="shared" si="14"/>
        <v>1000000000</v>
      </c>
      <c r="AV19" s="218" t="s">
        <v>919</v>
      </c>
    </row>
    <row r="20" spans="1:48" s="131" customFormat="1" ht="29.25" customHeight="1" x14ac:dyDescent="0.2">
      <c r="A20" s="1344"/>
      <c r="B20" s="1015"/>
      <c r="C20" s="1015"/>
      <c r="D20" s="1206"/>
      <c r="E20" s="1015"/>
      <c r="F20" s="1160"/>
      <c r="G20" s="1161"/>
      <c r="H20" s="1185"/>
      <c r="I20" s="1185"/>
      <c r="J20" s="1185"/>
      <c r="K20" s="1185"/>
      <c r="L20" s="1185"/>
      <c r="M20" s="1182"/>
      <c r="N20" s="238" t="s">
        <v>252</v>
      </c>
      <c r="O20" s="240" t="s">
        <v>864</v>
      </c>
      <c r="P20" s="140" t="s">
        <v>13</v>
      </c>
      <c r="Q20" s="156">
        <v>0</v>
      </c>
      <c r="R20" s="157">
        <v>3000</v>
      </c>
      <c r="S20" s="166">
        <v>0</v>
      </c>
      <c r="T20" s="166">
        <v>1500</v>
      </c>
      <c r="U20" s="166">
        <v>0</v>
      </c>
      <c r="V20" s="197">
        <v>1500</v>
      </c>
      <c r="W20" s="389"/>
      <c r="X20" s="370"/>
      <c r="Y20" s="370"/>
      <c r="Z20" s="370"/>
      <c r="AA20" s="446"/>
      <c r="AB20" s="854">
        <f t="shared" ref="AB20:AB22" si="22">SUM(W20:AA20)</f>
        <v>0</v>
      </c>
      <c r="AC20" s="448"/>
      <c r="AD20" s="446"/>
      <c r="AE20" s="446">
        <v>900000000</v>
      </c>
      <c r="AF20" s="446"/>
      <c r="AG20" s="446"/>
      <c r="AH20" s="447">
        <f t="shared" ref="AH20:AH22" si="23">SUM(AC20:AG20)</f>
        <v>900000000</v>
      </c>
      <c r="AI20" s="448"/>
      <c r="AJ20" s="446"/>
      <c r="AK20" s="446"/>
      <c r="AL20" s="446"/>
      <c r="AM20" s="446"/>
      <c r="AN20" s="447">
        <f t="shared" si="20"/>
        <v>0</v>
      </c>
      <c r="AO20" s="448"/>
      <c r="AP20" s="446">
        <f>1500*600000</f>
        <v>900000000</v>
      </c>
      <c r="AQ20" s="446"/>
      <c r="AR20" s="446"/>
      <c r="AS20" s="446"/>
      <c r="AT20" s="447">
        <f t="shared" si="21"/>
        <v>900000000</v>
      </c>
      <c r="AU20" s="551">
        <f t="shared" ref="AU20:AU22" si="24">SUM(AB20+AH20+AN20+AT20)</f>
        <v>1800000000</v>
      </c>
      <c r="AV20" s="218" t="s">
        <v>919</v>
      </c>
    </row>
    <row r="21" spans="1:48" s="131" customFormat="1" ht="45.75" customHeight="1" x14ac:dyDescent="0.2">
      <c r="A21" s="1344"/>
      <c r="B21" s="1015"/>
      <c r="C21" s="1015"/>
      <c r="D21" s="1206"/>
      <c r="E21" s="1015"/>
      <c r="F21" s="1160"/>
      <c r="G21" s="1161"/>
      <c r="H21" s="1185"/>
      <c r="I21" s="1185"/>
      <c r="J21" s="1185"/>
      <c r="K21" s="1185"/>
      <c r="L21" s="1185"/>
      <c r="M21" s="1182"/>
      <c r="N21" s="238" t="s">
        <v>254</v>
      </c>
      <c r="O21" s="240" t="s">
        <v>865</v>
      </c>
      <c r="P21" s="140" t="s">
        <v>12</v>
      </c>
      <c r="Q21" s="156">
        <v>0</v>
      </c>
      <c r="R21" s="157">
        <v>1</v>
      </c>
      <c r="S21" s="166">
        <v>1</v>
      </c>
      <c r="T21" s="166">
        <v>0</v>
      </c>
      <c r="U21" s="166">
        <v>0</v>
      </c>
      <c r="V21" s="546">
        <v>0</v>
      </c>
      <c r="W21" s="433"/>
      <c r="X21" s="370">
        <v>1000000000</v>
      </c>
      <c r="Y21" s="370"/>
      <c r="Z21" s="370"/>
      <c r="AA21" s="446"/>
      <c r="AB21" s="854">
        <f t="shared" si="22"/>
        <v>1000000000</v>
      </c>
      <c r="AC21" s="448"/>
      <c r="AD21" s="446"/>
      <c r="AE21" s="446"/>
      <c r="AF21" s="446"/>
      <c r="AG21" s="446"/>
      <c r="AH21" s="449">
        <f t="shared" si="23"/>
        <v>0</v>
      </c>
      <c r="AI21" s="448"/>
      <c r="AJ21" s="446"/>
      <c r="AK21" s="446"/>
      <c r="AL21" s="446"/>
      <c r="AM21" s="446"/>
      <c r="AN21" s="447">
        <f t="shared" si="20"/>
        <v>0</v>
      </c>
      <c r="AO21" s="448"/>
      <c r="AP21" s="446"/>
      <c r="AQ21" s="446"/>
      <c r="AR21" s="446"/>
      <c r="AS21" s="446"/>
      <c r="AT21" s="447">
        <f t="shared" si="21"/>
        <v>0</v>
      </c>
      <c r="AU21" s="551">
        <f t="shared" si="24"/>
        <v>1000000000</v>
      </c>
      <c r="AV21" s="218" t="s">
        <v>919</v>
      </c>
    </row>
    <row r="22" spans="1:48" s="131" customFormat="1" ht="42.75" customHeight="1" x14ac:dyDescent="0.2">
      <c r="A22" s="1344"/>
      <c r="B22" s="1015"/>
      <c r="C22" s="1015"/>
      <c r="D22" s="1206"/>
      <c r="E22" s="1015"/>
      <c r="F22" s="1091"/>
      <c r="G22" s="1093"/>
      <c r="H22" s="1083"/>
      <c r="I22" s="1083"/>
      <c r="J22" s="1083"/>
      <c r="K22" s="1083"/>
      <c r="L22" s="1083"/>
      <c r="M22" s="1183"/>
      <c r="N22" s="238" t="s">
        <v>256</v>
      </c>
      <c r="O22" s="240" t="s">
        <v>866</v>
      </c>
      <c r="P22" s="140" t="s">
        <v>13</v>
      </c>
      <c r="Q22" s="156">
        <v>0</v>
      </c>
      <c r="R22" s="157">
        <v>2</v>
      </c>
      <c r="S22" s="166">
        <v>0</v>
      </c>
      <c r="T22" s="166">
        <v>1</v>
      </c>
      <c r="U22" s="166">
        <v>0</v>
      </c>
      <c r="V22" s="546">
        <v>1</v>
      </c>
      <c r="W22" s="436"/>
      <c r="X22" s="370"/>
      <c r="Y22" s="370"/>
      <c r="Z22" s="370"/>
      <c r="AA22" s="446"/>
      <c r="AB22" s="854">
        <f t="shared" si="22"/>
        <v>0</v>
      </c>
      <c r="AC22" s="448"/>
      <c r="AD22" s="446">
        <f>1*500000000</f>
        <v>500000000</v>
      </c>
      <c r="AE22" s="446"/>
      <c r="AF22" s="446"/>
      <c r="AG22" s="446"/>
      <c r="AH22" s="447">
        <f t="shared" si="23"/>
        <v>500000000</v>
      </c>
      <c r="AI22" s="448"/>
      <c r="AJ22" s="446"/>
      <c r="AK22" s="446"/>
      <c r="AL22" s="446"/>
      <c r="AM22" s="446"/>
      <c r="AN22" s="447"/>
      <c r="AO22" s="448"/>
      <c r="AP22" s="446">
        <f>1*500000000</f>
        <v>500000000</v>
      </c>
      <c r="AQ22" s="446"/>
      <c r="AR22" s="446"/>
      <c r="AS22" s="446"/>
      <c r="AT22" s="447">
        <f t="shared" si="21"/>
        <v>500000000</v>
      </c>
      <c r="AU22" s="551">
        <f t="shared" si="24"/>
        <v>1000000000</v>
      </c>
      <c r="AV22" s="218" t="s">
        <v>919</v>
      </c>
    </row>
    <row r="23" spans="1:48" s="131" customFormat="1" ht="45" customHeight="1" x14ac:dyDescent="0.2">
      <c r="A23" s="1344"/>
      <c r="B23" s="1015"/>
      <c r="C23" s="1015"/>
      <c r="D23" s="1206"/>
      <c r="E23" s="1015"/>
      <c r="F23" s="320" t="s">
        <v>1383</v>
      </c>
      <c r="G23" s="139" t="s">
        <v>1216</v>
      </c>
      <c r="H23" s="155">
        <v>44.25</v>
      </c>
      <c r="I23" s="190">
        <v>40.25</v>
      </c>
      <c r="J23" s="220">
        <v>43.25</v>
      </c>
      <c r="K23" s="190">
        <v>42.25</v>
      </c>
      <c r="L23" s="220">
        <v>41.25</v>
      </c>
      <c r="M23" s="190">
        <v>40.25</v>
      </c>
      <c r="N23" s="238" t="s">
        <v>250</v>
      </c>
      <c r="O23" s="240" t="s">
        <v>862</v>
      </c>
      <c r="P23" s="140" t="s">
        <v>13</v>
      </c>
      <c r="Q23" s="156">
        <v>0</v>
      </c>
      <c r="R23" s="157">
        <v>1</v>
      </c>
      <c r="S23" s="166">
        <v>0</v>
      </c>
      <c r="T23" s="166">
        <v>1</v>
      </c>
      <c r="U23" s="166">
        <v>0</v>
      </c>
      <c r="V23" s="546">
        <v>0</v>
      </c>
      <c r="W23" s="433"/>
      <c r="X23" s="370"/>
      <c r="Y23" s="370"/>
      <c r="Z23" s="370"/>
      <c r="AA23" s="446"/>
      <c r="AB23" s="854">
        <f t="shared" ref="AB23:AB29" si="25">SUM(W23:AA23)</f>
        <v>0</v>
      </c>
      <c r="AC23" s="448"/>
      <c r="AD23" s="446">
        <v>1000000000</v>
      </c>
      <c r="AE23" s="446"/>
      <c r="AF23" s="446"/>
      <c r="AG23" s="446"/>
      <c r="AH23" s="449">
        <f t="shared" si="11"/>
        <v>1000000000</v>
      </c>
      <c r="AI23" s="448"/>
      <c r="AJ23" s="446"/>
      <c r="AK23" s="446"/>
      <c r="AL23" s="446"/>
      <c r="AM23" s="446"/>
      <c r="AN23" s="447">
        <f t="shared" si="12"/>
        <v>0</v>
      </c>
      <c r="AO23" s="448"/>
      <c r="AP23" s="446"/>
      <c r="AQ23" s="446"/>
      <c r="AR23" s="446"/>
      <c r="AS23" s="446"/>
      <c r="AT23" s="447">
        <f t="shared" si="13"/>
        <v>0</v>
      </c>
      <c r="AU23" s="551">
        <f t="shared" si="14"/>
        <v>1000000000</v>
      </c>
      <c r="AV23" s="218" t="s">
        <v>919</v>
      </c>
    </row>
    <row r="24" spans="1:48" s="131" customFormat="1" ht="63.75" customHeight="1" x14ac:dyDescent="0.2">
      <c r="A24" s="1344"/>
      <c r="B24" s="1015"/>
      <c r="C24" s="1015"/>
      <c r="D24" s="1206"/>
      <c r="E24" s="1015"/>
      <c r="F24" s="265" t="s">
        <v>1001</v>
      </c>
      <c r="G24" s="922" t="s">
        <v>997</v>
      </c>
      <c r="H24" s="243">
        <v>205000</v>
      </c>
      <c r="I24" s="191">
        <v>220000</v>
      </c>
      <c r="J24" s="243">
        <v>207000</v>
      </c>
      <c r="K24" s="191">
        <v>212000</v>
      </c>
      <c r="L24" s="243">
        <v>217000</v>
      </c>
      <c r="M24" s="554">
        <v>220000</v>
      </c>
      <c r="N24" s="238" t="s">
        <v>996</v>
      </c>
      <c r="O24" s="240" t="s">
        <v>998</v>
      </c>
      <c r="P24" s="169" t="s">
        <v>13</v>
      </c>
      <c r="Q24" s="164">
        <v>0</v>
      </c>
      <c r="R24" s="166">
        <v>15000</v>
      </c>
      <c r="S24" s="166">
        <v>2000</v>
      </c>
      <c r="T24" s="166">
        <v>5000</v>
      </c>
      <c r="U24" s="166">
        <v>5000</v>
      </c>
      <c r="V24" s="546">
        <v>3000</v>
      </c>
      <c r="W24" s="433"/>
      <c r="X24" s="370">
        <f>1900*3500000</f>
        <v>6650000000</v>
      </c>
      <c r="Y24" s="370">
        <f>100*4000000</f>
        <v>400000000</v>
      </c>
      <c r="Z24" s="370"/>
      <c r="AA24" s="446"/>
      <c r="AB24" s="854">
        <f t="shared" si="25"/>
        <v>7050000000</v>
      </c>
      <c r="AC24" s="448"/>
      <c r="AD24" s="446">
        <f>5000*3500000</f>
        <v>17500000000</v>
      </c>
      <c r="AE24" s="446"/>
      <c r="AF24" s="446"/>
      <c r="AG24" s="446"/>
      <c r="AH24" s="449">
        <f t="shared" ref="AH24" si="26">SUM(AC24:AG24)</f>
        <v>17500000000</v>
      </c>
      <c r="AI24" s="448"/>
      <c r="AJ24" s="446">
        <f>5000*3500000</f>
        <v>17500000000</v>
      </c>
      <c r="AK24" s="446"/>
      <c r="AL24" s="446"/>
      <c r="AM24" s="446"/>
      <c r="AN24" s="447">
        <f t="shared" ref="AN24" si="27">SUM(AI24:AM24)</f>
        <v>17500000000</v>
      </c>
      <c r="AO24" s="448"/>
      <c r="AP24" s="446">
        <f>3000*3500000</f>
        <v>10500000000</v>
      </c>
      <c r="AQ24" s="446"/>
      <c r="AR24" s="446"/>
      <c r="AS24" s="446"/>
      <c r="AT24" s="447">
        <f t="shared" ref="AT24" si="28">SUM(AO24:AS24)</f>
        <v>10500000000</v>
      </c>
      <c r="AU24" s="551">
        <f t="shared" si="14"/>
        <v>52550000000</v>
      </c>
      <c r="AV24" s="218" t="s">
        <v>919</v>
      </c>
    </row>
    <row r="25" spans="1:48" s="131" customFormat="1" ht="96" customHeight="1" x14ac:dyDescent="0.2">
      <c r="A25" s="1344"/>
      <c r="B25" s="1015"/>
      <c r="C25" s="1015"/>
      <c r="D25" s="1206"/>
      <c r="E25" s="1015"/>
      <c r="F25" s="265" t="s">
        <v>1002</v>
      </c>
      <c r="G25" s="168" t="s">
        <v>992</v>
      </c>
      <c r="H25" s="220">
        <v>8</v>
      </c>
      <c r="I25" s="190">
        <v>13</v>
      </c>
      <c r="J25" s="220">
        <v>8</v>
      </c>
      <c r="K25" s="190">
        <v>10</v>
      </c>
      <c r="L25" s="220">
        <v>12</v>
      </c>
      <c r="M25" s="190">
        <v>13</v>
      </c>
      <c r="N25" s="1068" t="s">
        <v>257</v>
      </c>
      <c r="O25" s="1092" t="s">
        <v>867</v>
      </c>
      <c r="P25" s="969" t="s">
        <v>13</v>
      </c>
      <c r="Q25" s="969">
        <v>0</v>
      </c>
      <c r="R25" s="969">
        <v>5</v>
      </c>
      <c r="S25" s="969">
        <v>0</v>
      </c>
      <c r="T25" s="969">
        <v>2</v>
      </c>
      <c r="U25" s="969">
        <v>2</v>
      </c>
      <c r="V25" s="1272">
        <v>1</v>
      </c>
      <c r="W25" s="1006"/>
      <c r="X25" s="975"/>
      <c r="Y25" s="975"/>
      <c r="Z25" s="975"/>
      <c r="AA25" s="1078"/>
      <c r="AB25" s="1255">
        <f>SUM(W25:AA25)</f>
        <v>0</v>
      </c>
      <c r="AC25" s="1080"/>
      <c r="AD25" s="1078">
        <f>2*8461752310.8</f>
        <v>16923504621.6</v>
      </c>
      <c r="AE25" s="1078"/>
      <c r="AF25" s="1078"/>
      <c r="AG25" s="1078"/>
      <c r="AH25" s="1094">
        <f t="shared" si="11"/>
        <v>16923504621.6</v>
      </c>
      <c r="AI25" s="1080"/>
      <c r="AJ25" s="1078">
        <f>2*8461752310.8</f>
        <v>16923504621.6</v>
      </c>
      <c r="AK25" s="1078"/>
      <c r="AL25" s="1078"/>
      <c r="AM25" s="1078"/>
      <c r="AN25" s="1094">
        <f t="shared" si="12"/>
        <v>16923504621.6</v>
      </c>
      <c r="AO25" s="1080"/>
      <c r="AP25" s="1078">
        <f>1*8461752310.8</f>
        <v>8461752310.8000002</v>
      </c>
      <c r="AQ25" s="1078"/>
      <c r="AR25" s="1078"/>
      <c r="AS25" s="1078"/>
      <c r="AT25" s="1094">
        <f t="shared" si="13"/>
        <v>8461752310.8000002</v>
      </c>
      <c r="AU25" s="987">
        <f t="shared" si="14"/>
        <v>42308761554</v>
      </c>
      <c r="AV25" s="952" t="s">
        <v>919</v>
      </c>
    </row>
    <row r="26" spans="1:48" s="131" customFormat="1" ht="63.75" x14ac:dyDescent="0.2">
      <c r="A26" s="1344"/>
      <c r="B26" s="1015"/>
      <c r="C26" s="1015"/>
      <c r="D26" s="1206"/>
      <c r="E26" s="1015"/>
      <c r="F26" s="265" t="s">
        <v>2213</v>
      </c>
      <c r="G26" s="168" t="s">
        <v>2214</v>
      </c>
      <c r="H26" s="243">
        <v>5</v>
      </c>
      <c r="I26" s="191">
        <v>7</v>
      </c>
      <c r="J26" s="243">
        <v>5</v>
      </c>
      <c r="K26" s="191">
        <v>5</v>
      </c>
      <c r="L26" s="243">
        <v>6</v>
      </c>
      <c r="M26" s="191">
        <v>7</v>
      </c>
      <c r="N26" s="1069"/>
      <c r="O26" s="1093"/>
      <c r="P26" s="971"/>
      <c r="Q26" s="971"/>
      <c r="R26" s="971"/>
      <c r="S26" s="971"/>
      <c r="T26" s="971"/>
      <c r="U26" s="971"/>
      <c r="V26" s="1273"/>
      <c r="W26" s="1008"/>
      <c r="X26" s="977"/>
      <c r="Y26" s="977"/>
      <c r="Z26" s="977"/>
      <c r="AA26" s="1079"/>
      <c r="AB26" s="1256"/>
      <c r="AC26" s="1081"/>
      <c r="AD26" s="1079"/>
      <c r="AE26" s="1079"/>
      <c r="AF26" s="1079"/>
      <c r="AG26" s="1079"/>
      <c r="AH26" s="1095"/>
      <c r="AI26" s="1081"/>
      <c r="AJ26" s="1079"/>
      <c r="AK26" s="1079"/>
      <c r="AL26" s="1079"/>
      <c r="AM26" s="1079"/>
      <c r="AN26" s="1095"/>
      <c r="AO26" s="1081"/>
      <c r="AP26" s="1079"/>
      <c r="AQ26" s="1079"/>
      <c r="AR26" s="1079"/>
      <c r="AS26" s="1079"/>
      <c r="AT26" s="1095"/>
      <c r="AU26" s="989"/>
      <c r="AV26" s="954"/>
    </row>
    <row r="27" spans="1:48" s="131" customFormat="1" ht="41.25" customHeight="1" x14ac:dyDescent="0.2">
      <c r="A27" s="1344"/>
      <c r="B27" s="1015"/>
      <c r="C27" s="1015"/>
      <c r="D27" s="1206"/>
      <c r="E27" s="1015"/>
      <c r="F27" s="1090" t="s">
        <v>922</v>
      </c>
      <c r="G27" s="1200" t="s">
        <v>923</v>
      </c>
      <c r="H27" s="1172">
        <v>1836</v>
      </c>
      <c r="I27" s="1172">
        <v>1836</v>
      </c>
      <c r="J27" s="1172">
        <v>1836</v>
      </c>
      <c r="K27" s="1172">
        <v>1836</v>
      </c>
      <c r="L27" s="1172">
        <v>1836</v>
      </c>
      <c r="M27" s="1172">
        <v>1836</v>
      </c>
      <c r="N27" s="238" t="s">
        <v>258</v>
      </c>
      <c r="O27" s="240" t="s">
        <v>868</v>
      </c>
      <c r="P27" s="140" t="s">
        <v>13</v>
      </c>
      <c r="Q27" s="156">
        <v>0</v>
      </c>
      <c r="R27" s="156">
        <v>2</v>
      </c>
      <c r="S27" s="164">
        <v>0</v>
      </c>
      <c r="T27" s="164">
        <v>1</v>
      </c>
      <c r="U27" s="244">
        <v>0</v>
      </c>
      <c r="V27" s="245">
        <v>1</v>
      </c>
      <c r="W27" s="431"/>
      <c r="X27" s="370"/>
      <c r="Y27" s="370"/>
      <c r="Z27" s="370"/>
      <c r="AA27" s="446"/>
      <c r="AB27" s="854">
        <f t="shared" si="25"/>
        <v>0</v>
      </c>
      <c r="AC27" s="448"/>
      <c r="AD27" s="446">
        <v>172187685.447357</v>
      </c>
      <c r="AE27" s="446"/>
      <c r="AF27" s="446"/>
      <c r="AG27" s="446">
        <v>327812314.552643</v>
      </c>
      <c r="AH27" s="449">
        <f t="shared" si="11"/>
        <v>500000000</v>
      </c>
      <c r="AI27" s="448"/>
      <c r="AJ27" s="446"/>
      <c r="AK27" s="446"/>
      <c r="AL27" s="446"/>
      <c r="AM27" s="446"/>
      <c r="AN27" s="447">
        <f t="shared" si="12"/>
        <v>0</v>
      </c>
      <c r="AO27" s="448"/>
      <c r="AP27" s="446">
        <f>1*500000000</f>
        <v>500000000</v>
      </c>
      <c r="AQ27" s="446"/>
      <c r="AR27" s="446"/>
      <c r="AS27" s="446"/>
      <c r="AT27" s="447">
        <f t="shared" si="13"/>
        <v>500000000</v>
      </c>
      <c r="AU27" s="551">
        <f t="shared" si="14"/>
        <v>1000000000</v>
      </c>
      <c r="AV27" s="218" t="s">
        <v>919</v>
      </c>
    </row>
    <row r="28" spans="1:48" s="131" customFormat="1" ht="49.5" customHeight="1" x14ac:dyDescent="0.2">
      <c r="A28" s="1344"/>
      <c r="B28" s="1015"/>
      <c r="C28" s="1015"/>
      <c r="D28" s="1206"/>
      <c r="E28" s="1015"/>
      <c r="F28" s="1160"/>
      <c r="G28" s="1201"/>
      <c r="H28" s="1213"/>
      <c r="I28" s="1213"/>
      <c r="J28" s="1213"/>
      <c r="K28" s="1213"/>
      <c r="L28" s="1213"/>
      <c r="M28" s="1213"/>
      <c r="N28" s="238" t="s">
        <v>259</v>
      </c>
      <c r="O28" s="240" t="s">
        <v>869</v>
      </c>
      <c r="P28" s="140" t="s">
        <v>13</v>
      </c>
      <c r="Q28" s="156">
        <v>0</v>
      </c>
      <c r="R28" s="156">
        <v>2</v>
      </c>
      <c r="S28" s="164">
        <v>0</v>
      </c>
      <c r="T28" s="164">
        <v>1</v>
      </c>
      <c r="U28" s="244">
        <v>0</v>
      </c>
      <c r="V28" s="245">
        <v>1</v>
      </c>
      <c r="W28" s="431"/>
      <c r="X28" s="370"/>
      <c r="Y28" s="370"/>
      <c r="Z28" s="370"/>
      <c r="AA28" s="446"/>
      <c r="AB28" s="854">
        <f t="shared" si="25"/>
        <v>0</v>
      </c>
      <c r="AC28" s="448"/>
      <c r="AD28" s="446">
        <f>1*400000000</f>
        <v>400000000</v>
      </c>
      <c r="AE28" s="446"/>
      <c r="AF28" s="446"/>
      <c r="AG28" s="446"/>
      <c r="AH28" s="449">
        <f t="shared" si="11"/>
        <v>400000000</v>
      </c>
      <c r="AI28" s="448"/>
      <c r="AJ28" s="446"/>
      <c r="AK28" s="446"/>
      <c r="AL28" s="446"/>
      <c r="AM28" s="446"/>
      <c r="AN28" s="447">
        <f t="shared" si="12"/>
        <v>0</v>
      </c>
      <c r="AO28" s="448"/>
      <c r="AP28" s="446">
        <f>1*400000000</f>
        <v>400000000</v>
      </c>
      <c r="AQ28" s="446"/>
      <c r="AR28" s="446"/>
      <c r="AS28" s="446"/>
      <c r="AT28" s="447">
        <f t="shared" si="13"/>
        <v>400000000</v>
      </c>
      <c r="AU28" s="551">
        <f t="shared" si="14"/>
        <v>800000000</v>
      </c>
      <c r="AV28" s="218" t="s">
        <v>919</v>
      </c>
    </row>
    <row r="29" spans="1:48" s="131" customFormat="1" ht="42.75" customHeight="1" x14ac:dyDescent="0.2">
      <c r="A29" s="1344"/>
      <c r="B29" s="1015"/>
      <c r="C29" s="1015"/>
      <c r="D29" s="1206"/>
      <c r="E29" s="1015"/>
      <c r="F29" s="1091"/>
      <c r="G29" s="1202"/>
      <c r="H29" s="1173"/>
      <c r="I29" s="1173"/>
      <c r="J29" s="1173"/>
      <c r="K29" s="1173"/>
      <c r="L29" s="1173"/>
      <c r="M29" s="1173"/>
      <c r="N29" s="238" t="s">
        <v>260</v>
      </c>
      <c r="O29" s="240" t="s">
        <v>870</v>
      </c>
      <c r="P29" s="140" t="s">
        <v>13</v>
      </c>
      <c r="Q29" s="156">
        <v>0</v>
      </c>
      <c r="R29" s="156">
        <v>20</v>
      </c>
      <c r="S29" s="164">
        <v>5</v>
      </c>
      <c r="T29" s="164">
        <v>5</v>
      </c>
      <c r="U29" s="244">
        <v>5</v>
      </c>
      <c r="V29" s="245">
        <v>5</v>
      </c>
      <c r="W29" s="431"/>
      <c r="X29" s="432"/>
      <c r="Y29" s="371">
        <v>90624635.902518705</v>
      </c>
      <c r="Z29" s="370"/>
      <c r="AA29" s="446">
        <f>179065780.345196-90624635.9025187</f>
        <v>88441144.442677304</v>
      </c>
      <c r="AB29" s="854">
        <f t="shared" si="25"/>
        <v>179065780.34519601</v>
      </c>
      <c r="AC29" s="448"/>
      <c r="AD29" s="446"/>
      <c r="AE29" s="446"/>
      <c r="AF29" s="446"/>
      <c r="AG29" s="446">
        <f>5*(35000000+813156.069039154)</f>
        <v>179065780.34519577</v>
      </c>
      <c r="AH29" s="449">
        <f t="shared" si="11"/>
        <v>179065780.34519577</v>
      </c>
      <c r="AI29" s="448"/>
      <c r="AJ29" s="446"/>
      <c r="AK29" s="446"/>
      <c r="AL29" s="446"/>
      <c r="AM29" s="446">
        <f>5*(35000000+813156.069039154)</f>
        <v>179065780.34519577</v>
      </c>
      <c r="AN29" s="447">
        <f t="shared" si="12"/>
        <v>179065780.34519577</v>
      </c>
      <c r="AO29" s="448"/>
      <c r="AP29" s="446"/>
      <c r="AQ29" s="446"/>
      <c r="AR29" s="446"/>
      <c r="AS29" s="446">
        <f>5*(35000000+813156.069039154)</f>
        <v>179065780.34519577</v>
      </c>
      <c r="AT29" s="447">
        <f t="shared" si="13"/>
        <v>179065780.34519577</v>
      </c>
      <c r="AU29" s="551">
        <f t="shared" si="14"/>
        <v>716263121.38078332</v>
      </c>
      <c r="AV29" s="218" t="s">
        <v>919</v>
      </c>
    </row>
    <row r="30" spans="1:48" s="131" customFormat="1" ht="12.75" customHeight="1" x14ac:dyDescent="0.2">
      <c r="A30" s="1344"/>
      <c r="B30" s="1015"/>
      <c r="C30" s="1015"/>
      <c r="D30" s="772"/>
      <c r="E30" s="772"/>
      <c r="F30" s="773"/>
      <c r="G30" s="773"/>
      <c r="H30" s="774"/>
      <c r="I30" s="774"/>
      <c r="J30" s="774"/>
      <c r="K30" s="774"/>
      <c r="L30" s="774"/>
      <c r="M30" s="775"/>
      <c r="N30" s="776"/>
      <c r="O30" s="777"/>
      <c r="P30" s="777"/>
      <c r="Q30" s="778"/>
      <c r="R30" s="713"/>
      <c r="S30" s="713"/>
      <c r="T30" s="713"/>
      <c r="U30" s="713"/>
      <c r="V30" s="779"/>
      <c r="W30" s="704">
        <f>+SUM(W9:W29)</f>
        <v>0</v>
      </c>
      <c r="X30" s="704">
        <f t="shared" ref="X30:AB30" si="29">+SUM(X9:X29)</f>
        <v>10050000000</v>
      </c>
      <c r="Y30" s="704">
        <f t="shared" si="29"/>
        <v>1100624635.9025187</v>
      </c>
      <c r="Z30" s="704">
        <f t="shared" si="29"/>
        <v>0</v>
      </c>
      <c r="AA30" s="704">
        <f t="shared" si="29"/>
        <v>268441144.44267732</v>
      </c>
      <c r="AB30" s="756">
        <f t="shared" si="29"/>
        <v>11419065780.345196</v>
      </c>
      <c r="AC30" s="704">
        <f>+SUM(AC9:AC29)</f>
        <v>0</v>
      </c>
      <c r="AD30" s="704">
        <f t="shared" ref="AD30" si="30">+SUM(AD9:AD29)</f>
        <v>40295692307.047356</v>
      </c>
      <c r="AE30" s="704">
        <f t="shared" ref="AE30" si="31">+SUM(AE9:AE29)</f>
        <v>1260000000</v>
      </c>
      <c r="AF30" s="704">
        <f t="shared" ref="AF30" si="32">+SUM(AF9:AF29)</f>
        <v>0</v>
      </c>
      <c r="AG30" s="704">
        <f t="shared" ref="AG30" si="33">+SUM(AG9:AG29)</f>
        <v>686878094.89783883</v>
      </c>
      <c r="AH30" s="704">
        <f t="shared" ref="AH30" si="34">+SUM(AH9:AH29)</f>
        <v>42242570401.94519</v>
      </c>
      <c r="AI30" s="704">
        <f>+SUM(AI9:AI29)</f>
        <v>0</v>
      </c>
      <c r="AJ30" s="704">
        <f t="shared" ref="AJ30" si="35">+SUM(AJ9:AJ29)</f>
        <v>35373504621.599998</v>
      </c>
      <c r="AK30" s="704">
        <f t="shared" ref="AK30" si="36">+SUM(AK9:AK29)</f>
        <v>360000000</v>
      </c>
      <c r="AL30" s="704">
        <f t="shared" ref="AL30" si="37">+SUM(AL9:AL29)</f>
        <v>0</v>
      </c>
      <c r="AM30" s="704">
        <f t="shared" ref="AM30" si="38">+SUM(AM9:AM29)</f>
        <v>359065780.34519577</v>
      </c>
      <c r="AN30" s="704">
        <f t="shared" ref="AN30" si="39">+SUM(AN9:AN29)</f>
        <v>36092570401.94519</v>
      </c>
      <c r="AO30" s="704">
        <f>+SUM(AO9:AO29)</f>
        <v>0</v>
      </c>
      <c r="AP30" s="704">
        <f t="shared" ref="AP30" si="40">+SUM(AP9:AP29)</f>
        <v>23811752310.799999</v>
      </c>
      <c r="AQ30" s="704">
        <f t="shared" ref="AQ30" si="41">+SUM(AQ9:AQ29)</f>
        <v>360000000</v>
      </c>
      <c r="AR30" s="704">
        <f t="shared" ref="AR30" si="42">+SUM(AR9:AR29)</f>
        <v>0</v>
      </c>
      <c r="AS30" s="704">
        <f t="shared" ref="AS30" si="43">+SUM(AS9:AS29)</f>
        <v>359065780.34519577</v>
      </c>
      <c r="AT30" s="704">
        <f t="shared" ref="AT30" si="44">+SUM(AT9:AT29)</f>
        <v>24530818091.145195</v>
      </c>
      <c r="AU30" s="704">
        <f>+SUM(AU9:AU29)</f>
        <v>114285024675.38078</v>
      </c>
      <c r="AV30" s="780" t="s">
        <v>2131</v>
      </c>
    </row>
    <row r="31" spans="1:48" s="131" customFormat="1" ht="48" customHeight="1" x14ac:dyDescent="0.2">
      <c r="A31" s="1344"/>
      <c r="B31" s="1015" t="s">
        <v>28</v>
      </c>
      <c r="C31" s="1015" t="s">
        <v>60</v>
      </c>
      <c r="D31" s="1206" t="s">
        <v>339</v>
      </c>
      <c r="E31" s="1015" t="s">
        <v>2287</v>
      </c>
      <c r="F31" s="963" t="s">
        <v>2254</v>
      </c>
      <c r="G31" s="966" t="s">
        <v>971</v>
      </c>
      <c r="H31" s="1035">
        <v>4.0599999999999996</v>
      </c>
      <c r="I31" s="1035">
        <v>4.1500000000000004</v>
      </c>
      <c r="J31" s="1035">
        <v>4.0599999999999996</v>
      </c>
      <c r="K31" s="1035">
        <v>4.04</v>
      </c>
      <c r="L31" s="1035">
        <v>4.0199999999999996</v>
      </c>
      <c r="M31" s="1035">
        <v>4</v>
      </c>
      <c r="N31" s="238" t="s">
        <v>261</v>
      </c>
      <c r="O31" s="240" t="s">
        <v>263</v>
      </c>
      <c r="P31" s="140" t="s">
        <v>13</v>
      </c>
      <c r="Q31" s="156">
        <v>0</v>
      </c>
      <c r="R31" s="164">
        <v>1</v>
      </c>
      <c r="S31" s="164">
        <v>1</v>
      </c>
      <c r="T31" s="164">
        <v>0</v>
      </c>
      <c r="U31" s="244">
        <v>0</v>
      </c>
      <c r="V31" s="245">
        <v>0</v>
      </c>
      <c r="W31" s="431"/>
      <c r="X31" s="370"/>
      <c r="Y31" s="370"/>
      <c r="Z31" s="370"/>
      <c r="AA31" s="446"/>
      <c r="AB31" s="854">
        <f t="shared" ref="AB31:AB45" si="45">SUM(W31:AA31)</f>
        <v>0</v>
      </c>
      <c r="AC31" s="448"/>
      <c r="AD31" s="446"/>
      <c r="AE31" s="446"/>
      <c r="AF31" s="446"/>
      <c r="AG31" s="446"/>
      <c r="AH31" s="449"/>
      <c r="AI31" s="850"/>
      <c r="AJ31" s="848"/>
      <c r="AK31" s="848"/>
      <c r="AL31" s="848"/>
      <c r="AM31" s="848"/>
      <c r="AN31" s="849"/>
      <c r="AO31" s="549"/>
      <c r="AP31" s="446"/>
      <c r="AQ31" s="446"/>
      <c r="AR31" s="446"/>
      <c r="AS31" s="446"/>
      <c r="AT31" s="447"/>
      <c r="AU31" s="551">
        <f t="shared" ref="AU31:AU45" si="46">SUM(AB31+AH31+AN31+AT31)</f>
        <v>0</v>
      </c>
      <c r="AV31" s="218" t="s">
        <v>919</v>
      </c>
    </row>
    <row r="32" spans="1:48" s="131" customFormat="1" ht="48" customHeight="1" x14ac:dyDescent="0.2">
      <c r="A32" s="1344"/>
      <c r="B32" s="1015"/>
      <c r="C32" s="1015"/>
      <c r="D32" s="1206"/>
      <c r="E32" s="1015"/>
      <c r="F32" s="965"/>
      <c r="G32" s="968"/>
      <c r="H32" s="1037"/>
      <c r="I32" s="1037"/>
      <c r="J32" s="1037"/>
      <c r="K32" s="1037"/>
      <c r="L32" s="1037"/>
      <c r="M32" s="1037"/>
      <c r="N32" s="238" t="s">
        <v>875</v>
      </c>
      <c r="O32" s="240" t="s">
        <v>1385</v>
      </c>
      <c r="P32" s="140" t="s">
        <v>13</v>
      </c>
      <c r="Q32" s="156">
        <v>0</v>
      </c>
      <c r="R32" s="164">
        <v>6</v>
      </c>
      <c r="S32" s="164">
        <v>1</v>
      </c>
      <c r="T32" s="164">
        <v>2</v>
      </c>
      <c r="U32" s="164"/>
      <c r="V32" s="237">
        <v>3</v>
      </c>
      <c r="W32" s="433"/>
      <c r="X32" s="371"/>
      <c r="Y32" s="371">
        <v>50000000</v>
      </c>
      <c r="Z32" s="371"/>
      <c r="AA32" s="413"/>
      <c r="AB32" s="876">
        <f t="shared" ref="AB32" si="47">SUM(W32:AA32)</f>
        <v>50000000</v>
      </c>
      <c r="AC32" s="422"/>
      <c r="AD32" s="413"/>
      <c r="AE32" s="413">
        <v>100000000</v>
      </c>
      <c r="AF32" s="413"/>
      <c r="AG32" s="413"/>
      <c r="AH32" s="423">
        <f t="shared" ref="AH32" si="48">SUM(AC32:AG32)</f>
        <v>100000000</v>
      </c>
      <c r="AI32" s="850"/>
      <c r="AJ32" s="848"/>
      <c r="AK32" s="848"/>
      <c r="AL32" s="848"/>
      <c r="AM32" s="848"/>
      <c r="AN32" s="849">
        <f t="shared" ref="AN32" si="49">SUM(AI32:AM32)</f>
        <v>0</v>
      </c>
      <c r="AO32" s="853"/>
      <c r="AP32" s="413"/>
      <c r="AQ32" s="413">
        <v>150000000</v>
      </c>
      <c r="AR32" s="413"/>
      <c r="AS32" s="413"/>
      <c r="AT32" s="415">
        <f t="shared" ref="AT32" si="50">SUM(AO32:AS32)</f>
        <v>150000000</v>
      </c>
      <c r="AU32" s="551">
        <f t="shared" ref="AU32" si="51">SUM(AB32+AH32+AN32+AT32)</f>
        <v>300000000</v>
      </c>
      <c r="AV32" s="218" t="s">
        <v>919</v>
      </c>
    </row>
    <row r="33" spans="1:48" s="131" customFormat="1" ht="56.25" customHeight="1" x14ac:dyDescent="0.2">
      <c r="A33" s="1344"/>
      <c r="B33" s="1015"/>
      <c r="C33" s="1015"/>
      <c r="D33" s="1206"/>
      <c r="E33" s="1015"/>
      <c r="F33" s="313" t="s">
        <v>1384</v>
      </c>
      <c r="G33" s="924" t="s">
        <v>1384</v>
      </c>
      <c r="H33" s="146">
        <v>0</v>
      </c>
      <c r="I33" s="146">
        <v>4</v>
      </c>
      <c r="J33" s="146">
        <v>0</v>
      </c>
      <c r="K33" s="146">
        <v>2</v>
      </c>
      <c r="L33" s="146">
        <v>3</v>
      </c>
      <c r="M33" s="146">
        <v>4</v>
      </c>
      <c r="N33" s="1068" t="s">
        <v>262</v>
      </c>
      <c r="O33" s="1092" t="s">
        <v>264</v>
      </c>
      <c r="P33" s="1042" t="s">
        <v>13</v>
      </c>
      <c r="Q33" s="969">
        <v>0</v>
      </c>
      <c r="R33" s="969">
        <v>1</v>
      </c>
      <c r="S33" s="969">
        <v>1</v>
      </c>
      <c r="T33" s="969">
        <v>0</v>
      </c>
      <c r="U33" s="972">
        <v>0</v>
      </c>
      <c r="V33" s="1257">
        <v>0</v>
      </c>
      <c r="W33" s="1006"/>
      <c r="X33" s="975"/>
      <c r="Y33" s="975"/>
      <c r="Z33" s="975"/>
      <c r="AA33" s="1078"/>
      <c r="AB33" s="1255">
        <f t="shared" si="45"/>
        <v>0</v>
      </c>
      <c r="AC33" s="1080"/>
      <c r="AD33" s="1078"/>
      <c r="AE33" s="1078"/>
      <c r="AF33" s="1078"/>
      <c r="AG33" s="1078"/>
      <c r="AH33" s="1133">
        <f t="shared" ref="AH33:AH45" si="52">SUM(AC33:AG33)</f>
        <v>0</v>
      </c>
      <c r="AI33" s="1156"/>
      <c r="AJ33" s="1154"/>
      <c r="AK33" s="1154"/>
      <c r="AL33" s="1154"/>
      <c r="AM33" s="1154"/>
      <c r="AN33" s="1155">
        <f t="shared" ref="AN33:AN45" si="53">SUM(AI33:AM33)</f>
        <v>0</v>
      </c>
      <c r="AO33" s="1251"/>
      <c r="AP33" s="1078"/>
      <c r="AQ33" s="1078"/>
      <c r="AR33" s="1078"/>
      <c r="AS33" s="1078"/>
      <c r="AT33" s="1094">
        <f t="shared" ref="AT33:AT45" si="54">SUM(AO33:AS33)</f>
        <v>0</v>
      </c>
      <c r="AU33" s="987">
        <f t="shared" si="46"/>
        <v>0</v>
      </c>
      <c r="AV33" s="952" t="s">
        <v>919</v>
      </c>
    </row>
    <row r="34" spans="1:48" s="131" customFormat="1" ht="64.5" customHeight="1" x14ac:dyDescent="0.2">
      <c r="A34" s="1344"/>
      <c r="B34" s="1015"/>
      <c r="C34" s="1015"/>
      <c r="D34" s="1206"/>
      <c r="E34" s="1015"/>
      <c r="F34" s="276" t="s">
        <v>2249</v>
      </c>
      <c r="G34" s="870" t="s">
        <v>2250</v>
      </c>
      <c r="H34" s="146">
        <v>1.44</v>
      </c>
      <c r="I34" s="146">
        <v>1.6</v>
      </c>
      <c r="J34" s="146">
        <v>1.44</v>
      </c>
      <c r="K34" s="146">
        <v>1.44</v>
      </c>
      <c r="L34" s="146">
        <v>1.52</v>
      </c>
      <c r="M34" s="146">
        <v>1.6</v>
      </c>
      <c r="N34" s="1069"/>
      <c r="O34" s="1093"/>
      <c r="P34" s="1043"/>
      <c r="Q34" s="971"/>
      <c r="R34" s="971"/>
      <c r="S34" s="971"/>
      <c r="T34" s="971"/>
      <c r="U34" s="974"/>
      <c r="V34" s="1258"/>
      <c r="W34" s="1008"/>
      <c r="X34" s="977"/>
      <c r="Y34" s="977"/>
      <c r="Z34" s="977"/>
      <c r="AA34" s="1079"/>
      <c r="AB34" s="1256"/>
      <c r="AC34" s="1081"/>
      <c r="AD34" s="1079"/>
      <c r="AE34" s="1079"/>
      <c r="AF34" s="1079"/>
      <c r="AG34" s="1079"/>
      <c r="AH34" s="1135"/>
      <c r="AI34" s="1156"/>
      <c r="AJ34" s="1154"/>
      <c r="AK34" s="1154"/>
      <c r="AL34" s="1154"/>
      <c r="AM34" s="1154"/>
      <c r="AN34" s="1155"/>
      <c r="AO34" s="1252"/>
      <c r="AP34" s="1079"/>
      <c r="AQ34" s="1079"/>
      <c r="AR34" s="1079"/>
      <c r="AS34" s="1079"/>
      <c r="AT34" s="1095"/>
      <c r="AU34" s="989"/>
      <c r="AV34" s="954"/>
    </row>
    <row r="35" spans="1:48" s="131" customFormat="1" ht="56.25" customHeight="1" x14ac:dyDescent="0.2">
      <c r="A35" s="1344"/>
      <c r="B35" s="1015"/>
      <c r="C35" s="1015"/>
      <c r="D35" s="1206"/>
      <c r="E35" s="1015"/>
      <c r="F35" s="265" t="s">
        <v>1005</v>
      </c>
      <c r="G35" s="240" t="s">
        <v>2244</v>
      </c>
      <c r="H35" s="155">
        <v>7.34</v>
      </c>
      <c r="I35" s="232">
        <v>8</v>
      </c>
      <c r="J35" s="155">
        <v>7.34</v>
      </c>
      <c r="K35" s="155">
        <v>7.35</v>
      </c>
      <c r="L35" s="155">
        <v>7.38</v>
      </c>
      <c r="M35" s="232">
        <v>8</v>
      </c>
      <c r="N35" s="1068" t="s">
        <v>265</v>
      </c>
      <c r="O35" s="1092" t="s">
        <v>871</v>
      </c>
      <c r="P35" s="1042" t="s">
        <v>13</v>
      </c>
      <c r="Q35" s="969">
        <v>0</v>
      </c>
      <c r="R35" s="969">
        <v>5</v>
      </c>
      <c r="S35" s="969">
        <v>1</v>
      </c>
      <c r="T35" s="969">
        <v>2</v>
      </c>
      <c r="U35" s="969">
        <v>1</v>
      </c>
      <c r="V35" s="1272">
        <v>1</v>
      </c>
      <c r="W35" s="1006"/>
      <c r="X35" s="975"/>
      <c r="Y35" s="975">
        <v>50000000</v>
      </c>
      <c r="Z35" s="975"/>
      <c r="AA35" s="1078"/>
      <c r="AB35" s="1255">
        <f t="shared" si="45"/>
        <v>50000000</v>
      </c>
      <c r="AC35" s="1080"/>
      <c r="AD35" s="1078"/>
      <c r="AE35" s="1078">
        <v>100000000</v>
      </c>
      <c r="AF35" s="1078"/>
      <c r="AG35" s="1078"/>
      <c r="AH35" s="1133">
        <f t="shared" si="52"/>
        <v>100000000</v>
      </c>
      <c r="AI35" s="1156"/>
      <c r="AJ35" s="1154"/>
      <c r="AK35" s="1154">
        <v>50000000</v>
      </c>
      <c r="AL35" s="1154"/>
      <c r="AM35" s="1154"/>
      <c r="AN35" s="1155">
        <f t="shared" si="53"/>
        <v>50000000</v>
      </c>
      <c r="AO35" s="1251"/>
      <c r="AP35" s="1078"/>
      <c r="AQ35" s="1078">
        <v>50000000</v>
      </c>
      <c r="AR35" s="1078"/>
      <c r="AS35" s="1078"/>
      <c r="AT35" s="1094">
        <f t="shared" si="54"/>
        <v>50000000</v>
      </c>
      <c r="AU35" s="987">
        <f t="shared" si="46"/>
        <v>250000000</v>
      </c>
      <c r="AV35" s="958" t="s">
        <v>919</v>
      </c>
    </row>
    <row r="36" spans="1:48" s="131" customFormat="1" ht="72.75" customHeight="1" x14ac:dyDescent="0.2">
      <c r="A36" s="1344"/>
      <c r="B36" s="1015"/>
      <c r="C36" s="1015"/>
      <c r="D36" s="1206"/>
      <c r="E36" s="1015"/>
      <c r="F36" s="314" t="s">
        <v>2283</v>
      </c>
      <c r="G36" s="922" t="s">
        <v>2215</v>
      </c>
      <c r="H36" s="175">
        <v>54.34</v>
      </c>
      <c r="I36" s="175">
        <v>6</v>
      </c>
      <c r="J36" s="175">
        <v>5.34</v>
      </c>
      <c r="K36" s="175">
        <v>5.34</v>
      </c>
      <c r="L36" s="175">
        <v>5.34</v>
      </c>
      <c r="M36" s="246">
        <v>6</v>
      </c>
      <c r="N36" s="1184"/>
      <c r="O36" s="1161"/>
      <c r="P36" s="1278"/>
      <c r="Q36" s="970"/>
      <c r="R36" s="970"/>
      <c r="S36" s="970"/>
      <c r="T36" s="970"/>
      <c r="U36" s="970"/>
      <c r="V36" s="1279"/>
      <c r="W36" s="1007"/>
      <c r="X36" s="976"/>
      <c r="Y36" s="976"/>
      <c r="Z36" s="976"/>
      <c r="AA36" s="1132"/>
      <c r="AB36" s="1263"/>
      <c r="AC36" s="1131"/>
      <c r="AD36" s="1132"/>
      <c r="AE36" s="1132"/>
      <c r="AF36" s="1132"/>
      <c r="AG36" s="1132"/>
      <c r="AH36" s="1134"/>
      <c r="AI36" s="1156"/>
      <c r="AJ36" s="1154"/>
      <c r="AK36" s="1154"/>
      <c r="AL36" s="1154"/>
      <c r="AM36" s="1154"/>
      <c r="AN36" s="1155"/>
      <c r="AO36" s="1254"/>
      <c r="AP36" s="1132"/>
      <c r="AQ36" s="1132"/>
      <c r="AR36" s="1132"/>
      <c r="AS36" s="1132"/>
      <c r="AT36" s="1144"/>
      <c r="AU36" s="988"/>
      <c r="AV36" s="1253"/>
    </row>
    <row r="37" spans="1:48" s="131" customFormat="1" ht="56.25" customHeight="1" x14ac:dyDescent="0.2">
      <c r="A37" s="1344"/>
      <c r="B37" s="1015"/>
      <c r="C37" s="1015"/>
      <c r="D37" s="1206"/>
      <c r="E37" s="1015"/>
      <c r="F37" s="314" t="s">
        <v>2243</v>
      </c>
      <c r="G37" s="922" t="s">
        <v>2243</v>
      </c>
      <c r="H37" s="175">
        <v>5.68</v>
      </c>
      <c r="I37" s="247">
        <v>6</v>
      </c>
      <c r="J37" s="175">
        <v>5.68</v>
      </c>
      <c r="K37" s="175">
        <v>5.68</v>
      </c>
      <c r="L37" s="247">
        <v>5.69</v>
      </c>
      <c r="M37" s="247">
        <v>6</v>
      </c>
      <c r="N37" s="1184"/>
      <c r="O37" s="1161"/>
      <c r="P37" s="1278"/>
      <c r="Q37" s="970"/>
      <c r="R37" s="970"/>
      <c r="S37" s="970"/>
      <c r="T37" s="970"/>
      <c r="U37" s="970"/>
      <c r="V37" s="1279"/>
      <c r="W37" s="1007"/>
      <c r="X37" s="976"/>
      <c r="Y37" s="976"/>
      <c r="Z37" s="976"/>
      <c r="AA37" s="1132"/>
      <c r="AB37" s="1263"/>
      <c r="AC37" s="1131"/>
      <c r="AD37" s="1132"/>
      <c r="AE37" s="1132"/>
      <c r="AF37" s="1132"/>
      <c r="AG37" s="1132"/>
      <c r="AH37" s="1134"/>
      <c r="AI37" s="1156"/>
      <c r="AJ37" s="1154"/>
      <c r="AK37" s="1154"/>
      <c r="AL37" s="1154"/>
      <c r="AM37" s="1154"/>
      <c r="AN37" s="1155"/>
      <c r="AO37" s="1254"/>
      <c r="AP37" s="1132"/>
      <c r="AQ37" s="1132"/>
      <c r="AR37" s="1132"/>
      <c r="AS37" s="1132"/>
      <c r="AT37" s="1144"/>
      <c r="AU37" s="988"/>
      <c r="AV37" s="1253"/>
    </row>
    <row r="38" spans="1:48" s="131" customFormat="1" ht="75.75" customHeight="1" x14ac:dyDescent="0.2">
      <c r="A38" s="1344"/>
      <c r="B38" s="1015"/>
      <c r="C38" s="1015"/>
      <c r="D38" s="1206"/>
      <c r="E38" s="1015"/>
      <c r="F38" s="314" t="s">
        <v>2216</v>
      </c>
      <c r="G38" s="922" t="s">
        <v>2273</v>
      </c>
      <c r="H38" s="175">
        <v>12.99</v>
      </c>
      <c r="I38" s="220">
        <v>14</v>
      </c>
      <c r="J38" s="247">
        <v>12.99</v>
      </c>
      <c r="K38" s="247">
        <v>12.99</v>
      </c>
      <c r="L38" s="247">
        <v>13.2</v>
      </c>
      <c r="M38" s="247">
        <v>14</v>
      </c>
      <c r="N38" s="1069"/>
      <c r="O38" s="1093"/>
      <c r="P38" s="1043"/>
      <c r="Q38" s="971"/>
      <c r="R38" s="971"/>
      <c r="S38" s="971"/>
      <c r="T38" s="971"/>
      <c r="U38" s="971"/>
      <c r="V38" s="1273"/>
      <c r="W38" s="1008"/>
      <c r="X38" s="977"/>
      <c r="Y38" s="977"/>
      <c r="Z38" s="977"/>
      <c r="AA38" s="1079"/>
      <c r="AB38" s="1256"/>
      <c r="AC38" s="1081"/>
      <c r="AD38" s="1079"/>
      <c r="AE38" s="1079"/>
      <c r="AF38" s="1079"/>
      <c r="AG38" s="1079"/>
      <c r="AH38" s="1135"/>
      <c r="AI38" s="1156"/>
      <c r="AJ38" s="1154"/>
      <c r="AK38" s="1154"/>
      <c r="AL38" s="1154"/>
      <c r="AM38" s="1154"/>
      <c r="AN38" s="1155"/>
      <c r="AO38" s="1252"/>
      <c r="AP38" s="1079"/>
      <c r="AQ38" s="1079"/>
      <c r="AR38" s="1079"/>
      <c r="AS38" s="1079"/>
      <c r="AT38" s="1095"/>
      <c r="AU38" s="989"/>
      <c r="AV38" s="959"/>
    </row>
    <row r="39" spans="1:48" s="131" customFormat="1" ht="75.75" customHeight="1" x14ac:dyDescent="0.2">
      <c r="A39" s="1344"/>
      <c r="B39" s="1015"/>
      <c r="C39" s="1015"/>
      <c r="D39" s="1206"/>
      <c r="E39" s="1015"/>
      <c r="F39" s="314" t="s">
        <v>2252</v>
      </c>
      <c r="G39" s="922" t="s">
        <v>2245</v>
      </c>
      <c r="H39" s="175">
        <v>0.92</v>
      </c>
      <c r="I39" s="246">
        <v>4</v>
      </c>
      <c r="J39" s="247">
        <v>0.92</v>
      </c>
      <c r="K39" s="247">
        <v>2</v>
      </c>
      <c r="L39" s="247">
        <v>3</v>
      </c>
      <c r="M39" s="248">
        <v>4</v>
      </c>
      <c r="N39" s="1068" t="s">
        <v>268</v>
      </c>
      <c r="O39" s="1092" t="s">
        <v>873</v>
      </c>
      <c r="P39" s="1042" t="s">
        <v>13</v>
      </c>
      <c r="Q39" s="969">
        <v>0</v>
      </c>
      <c r="R39" s="984">
        <v>3000</v>
      </c>
      <c r="S39" s="984">
        <v>750</v>
      </c>
      <c r="T39" s="984">
        <v>750</v>
      </c>
      <c r="U39" s="984">
        <v>750</v>
      </c>
      <c r="V39" s="1189">
        <v>750</v>
      </c>
      <c r="W39" s="1006"/>
      <c r="X39" s="975"/>
      <c r="Y39" s="975">
        <f>650000000+16042746.3626118</f>
        <v>666042746.36261177</v>
      </c>
      <c r="Z39" s="975"/>
      <c r="AA39" s="1078"/>
      <c r="AB39" s="1255">
        <f t="shared" ref="AB39" si="55">SUM(W39:AA39)</f>
        <v>666042746.36261177</v>
      </c>
      <c r="AC39" s="1080"/>
      <c r="AD39" s="1078"/>
      <c r="AE39" s="1078"/>
      <c r="AF39" s="1078"/>
      <c r="AG39" s="1078"/>
      <c r="AH39" s="1133">
        <f t="shared" ref="AH39" si="56">SUM(AC39:AG39)</f>
        <v>0</v>
      </c>
      <c r="AI39" s="1156"/>
      <c r="AJ39" s="1154"/>
      <c r="AK39" s="1154"/>
      <c r="AL39" s="1154"/>
      <c r="AM39" s="1154"/>
      <c r="AN39" s="1155">
        <f t="shared" ref="AN39" si="57">SUM(AI39:AM39)</f>
        <v>0</v>
      </c>
      <c r="AO39" s="1251"/>
      <c r="AP39" s="1078"/>
      <c r="AQ39" s="1078"/>
      <c r="AR39" s="1078"/>
      <c r="AS39" s="1078"/>
      <c r="AT39" s="1094">
        <f t="shared" ref="AT39" si="58">SUM(AO39:AS39)</f>
        <v>0</v>
      </c>
      <c r="AU39" s="987">
        <f t="shared" ref="AU39" si="59">SUM(AB39+AH39+AN39+AT39)</f>
        <v>666042746.36261177</v>
      </c>
      <c r="AV39" s="952" t="s">
        <v>919</v>
      </c>
    </row>
    <row r="40" spans="1:48" s="131" customFormat="1" ht="75.75" customHeight="1" x14ac:dyDescent="0.2">
      <c r="A40" s="1344"/>
      <c r="B40" s="1015"/>
      <c r="C40" s="1015"/>
      <c r="D40" s="1206"/>
      <c r="E40" s="1015"/>
      <c r="F40" s="314" t="s">
        <v>2253</v>
      </c>
      <c r="G40" s="922" t="s">
        <v>2246</v>
      </c>
      <c r="H40" s="175">
        <v>1.06</v>
      </c>
      <c r="I40" s="246">
        <v>4</v>
      </c>
      <c r="J40" s="247">
        <v>1.06</v>
      </c>
      <c r="K40" s="247">
        <v>2</v>
      </c>
      <c r="L40" s="247">
        <v>3</v>
      </c>
      <c r="M40" s="248">
        <v>4</v>
      </c>
      <c r="N40" s="1069"/>
      <c r="O40" s="1093"/>
      <c r="P40" s="1043"/>
      <c r="Q40" s="971"/>
      <c r="R40" s="986"/>
      <c r="S40" s="986"/>
      <c r="T40" s="986"/>
      <c r="U40" s="986"/>
      <c r="V40" s="1191"/>
      <c r="W40" s="1008"/>
      <c r="X40" s="977"/>
      <c r="Y40" s="977"/>
      <c r="Z40" s="977"/>
      <c r="AA40" s="1079"/>
      <c r="AB40" s="1256"/>
      <c r="AC40" s="1081"/>
      <c r="AD40" s="1079"/>
      <c r="AE40" s="1079"/>
      <c r="AF40" s="1079"/>
      <c r="AG40" s="1079"/>
      <c r="AH40" s="1135"/>
      <c r="AI40" s="1156"/>
      <c r="AJ40" s="1154"/>
      <c r="AK40" s="1154"/>
      <c r="AL40" s="1154"/>
      <c r="AM40" s="1154"/>
      <c r="AN40" s="1155"/>
      <c r="AO40" s="1252"/>
      <c r="AP40" s="1079"/>
      <c r="AQ40" s="1079"/>
      <c r="AR40" s="1079"/>
      <c r="AS40" s="1079"/>
      <c r="AT40" s="1095"/>
      <c r="AU40" s="989"/>
      <c r="AV40" s="954"/>
    </row>
    <row r="41" spans="1:48" s="131" customFormat="1" ht="63" customHeight="1" x14ac:dyDescent="0.2">
      <c r="A41" s="1344"/>
      <c r="B41" s="1015"/>
      <c r="C41" s="1015"/>
      <c r="D41" s="1206"/>
      <c r="E41" s="1015"/>
      <c r="F41" s="1330" t="s">
        <v>1006</v>
      </c>
      <c r="G41" s="1170" t="s">
        <v>1003</v>
      </c>
      <c r="H41" s="1171">
        <v>1.44</v>
      </c>
      <c r="I41" s="1171">
        <v>1.6</v>
      </c>
      <c r="J41" s="1171">
        <v>1.44</v>
      </c>
      <c r="K41" s="1171">
        <v>1.5</v>
      </c>
      <c r="L41" s="1171">
        <v>1.55</v>
      </c>
      <c r="M41" s="1171">
        <v>1.6</v>
      </c>
      <c r="N41" s="1092" t="s">
        <v>266</v>
      </c>
      <c r="O41" s="1092" t="s">
        <v>2217</v>
      </c>
      <c r="P41" s="969" t="s">
        <v>13</v>
      </c>
      <c r="Q41" s="969">
        <v>0</v>
      </c>
      <c r="R41" s="969">
        <v>50</v>
      </c>
      <c r="S41" s="969">
        <v>5</v>
      </c>
      <c r="T41" s="969">
        <v>17</v>
      </c>
      <c r="U41" s="969">
        <v>10</v>
      </c>
      <c r="V41" s="969">
        <v>17</v>
      </c>
      <c r="W41" s="1072"/>
      <c r="X41" s="1072"/>
      <c r="Y41" s="1072">
        <v>100000000</v>
      </c>
      <c r="Z41" s="1072"/>
      <c r="AA41" s="1243"/>
      <c r="AB41" s="1013">
        <f t="shared" ref="AB41" si="60">SUM(W41:AA41)</f>
        <v>100000000</v>
      </c>
      <c r="AC41" s="1243"/>
      <c r="AD41" s="1243"/>
      <c r="AE41" s="1243">
        <v>340000000</v>
      </c>
      <c r="AF41" s="1243"/>
      <c r="AG41" s="1243"/>
      <c r="AH41" s="1245">
        <f t="shared" ref="AH41" si="61">SUM(AC41:AG41)</f>
        <v>340000000</v>
      </c>
      <c r="AI41" s="1247"/>
      <c r="AJ41" s="1248"/>
      <c r="AK41" s="1248">
        <v>200000000</v>
      </c>
      <c r="AL41" s="1248"/>
      <c r="AM41" s="1248"/>
      <c r="AN41" s="1155">
        <f>SUM(AI41:AM41)</f>
        <v>200000000</v>
      </c>
      <c r="AO41" s="1249"/>
      <c r="AP41" s="1243"/>
      <c r="AQ41" s="1243">
        <v>340000000</v>
      </c>
      <c r="AR41" s="1243"/>
      <c r="AS41" s="1243"/>
      <c r="AT41" s="1243">
        <f t="shared" ref="AT41" si="62">SUM(AO41:AS41)</f>
        <v>340000000</v>
      </c>
      <c r="AU41" s="1074">
        <f t="shared" ref="AU41" si="63">SUM(AB41+AH41+AN41+AT41)</f>
        <v>980000000</v>
      </c>
      <c r="AV41" s="847" t="s">
        <v>919</v>
      </c>
    </row>
    <row r="42" spans="1:48" s="131" customFormat="1" ht="61.5" customHeight="1" x14ac:dyDescent="0.2">
      <c r="A42" s="1344"/>
      <c r="B42" s="1015"/>
      <c r="C42" s="1015"/>
      <c r="D42" s="1206"/>
      <c r="E42" s="1015"/>
      <c r="F42" s="1330"/>
      <c r="G42" s="1170"/>
      <c r="H42" s="1171"/>
      <c r="I42" s="1171"/>
      <c r="J42" s="1171"/>
      <c r="K42" s="1171"/>
      <c r="L42" s="1171"/>
      <c r="M42" s="1171"/>
      <c r="N42" s="1093"/>
      <c r="O42" s="1093"/>
      <c r="P42" s="971"/>
      <c r="Q42" s="971"/>
      <c r="R42" s="971"/>
      <c r="S42" s="971"/>
      <c r="T42" s="971"/>
      <c r="U42" s="971"/>
      <c r="V42" s="971"/>
      <c r="W42" s="1073"/>
      <c r="X42" s="1073"/>
      <c r="Y42" s="1073"/>
      <c r="Z42" s="1073"/>
      <c r="AA42" s="1244"/>
      <c r="AB42" s="1014"/>
      <c r="AC42" s="1244"/>
      <c r="AD42" s="1244"/>
      <c r="AE42" s="1244"/>
      <c r="AF42" s="1244"/>
      <c r="AG42" s="1244"/>
      <c r="AH42" s="1246"/>
      <c r="AI42" s="1247"/>
      <c r="AJ42" s="1248"/>
      <c r="AK42" s="1248"/>
      <c r="AL42" s="1248"/>
      <c r="AM42" s="1248"/>
      <c r="AN42" s="1155"/>
      <c r="AO42" s="1250"/>
      <c r="AP42" s="1244"/>
      <c r="AQ42" s="1244"/>
      <c r="AR42" s="1244"/>
      <c r="AS42" s="1244"/>
      <c r="AT42" s="1244"/>
      <c r="AU42" s="1075"/>
      <c r="AV42" s="218" t="s">
        <v>919</v>
      </c>
    </row>
    <row r="43" spans="1:48" s="131" customFormat="1" ht="61.5" customHeight="1" x14ac:dyDescent="0.2">
      <c r="A43" s="1344"/>
      <c r="B43" s="1015"/>
      <c r="C43" s="1015"/>
      <c r="D43" s="1206"/>
      <c r="E43" s="1015"/>
      <c r="F43" s="1330"/>
      <c r="G43" s="1170"/>
      <c r="H43" s="1171"/>
      <c r="I43" s="1171"/>
      <c r="J43" s="1171"/>
      <c r="K43" s="1171"/>
      <c r="L43" s="1171"/>
      <c r="M43" s="1171"/>
      <c r="N43" s="1170" t="s">
        <v>267</v>
      </c>
      <c r="O43" s="1171" t="s">
        <v>872</v>
      </c>
      <c r="P43" s="1259" t="s">
        <v>13</v>
      </c>
      <c r="Q43" s="1259">
        <v>0</v>
      </c>
      <c r="R43" s="1259">
        <v>10</v>
      </c>
      <c r="S43" s="1259">
        <v>1</v>
      </c>
      <c r="T43" s="1259">
        <v>3</v>
      </c>
      <c r="U43" s="1259">
        <v>4</v>
      </c>
      <c r="V43" s="1259">
        <v>2</v>
      </c>
      <c r="W43" s="999"/>
      <c r="X43" s="999"/>
      <c r="Y43" s="999">
        <v>15000000</v>
      </c>
      <c r="Z43" s="999"/>
      <c r="AA43" s="1154"/>
      <c r="AB43" s="1260">
        <f t="shared" ref="AB43" si="64">SUM(W43:AA43)</f>
        <v>15000000</v>
      </c>
      <c r="AC43" s="1154"/>
      <c r="AD43" s="1154"/>
      <c r="AE43" s="1154">
        <v>45000000</v>
      </c>
      <c r="AF43" s="1154"/>
      <c r="AG43" s="1154"/>
      <c r="AH43" s="1157">
        <f t="shared" ref="AH43" si="65">SUM(AC43:AG43)</f>
        <v>45000000</v>
      </c>
      <c r="AI43" s="1156"/>
      <c r="AJ43" s="1154"/>
      <c r="AK43" s="1154">
        <v>60000000</v>
      </c>
      <c r="AL43" s="1154"/>
      <c r="AM43" s="1154"/>
      <c r="AN43" s="1155">
        <f t="shared" ref="AN43" si="66">SUM(AI43:AM43)</f>
        <v>60000000</v>
      </c>
      <c r="AO43" s="1261"/>
      <c r="AP43" s="1154"/>
      <c r="AQ43" s="1154">
        <v>30000000</v>
      </c>
      <c r="AR43" s="1154"/>
      <c r="AS43" s="1154"/>
      <c r="AT43" s="1154">
        <f t="shared" ref="AT43" si="67">SUM(AO43:AS43)</f>
        <v>30000000</v>
      </c>
      <c r="AU43" s="1262">
        <f t="shared" ref="AU43" si="68">SUM(AB43+AH43+AN43+AT43)</f>
        <v>150000000</v>
      </c>
      <c r="AV43" s="1030" t="s">
        <v>919</v>
      </c>
    </row>
    <row r="44" spans="1:48" s="131" customFormat="1" ht="39.75" customHeight="1" x14ac:dyDescent="0.2">
      <c r="A44" s="1344"/>
      <c r="B44" s="1015"/>
      <c r="C44" s="1015"/>
      <c r="D44" s="1206"/>
      <c r="E44" s="1015"/>
      <c r="F44" s="316" t="s">
        <v>1424</v>
      </c>
      <c r="G44" s="159" t="s">
        <v>1424</v>
      </c>
      <c r="H44" s="155">
        <v>12.81</v>
      </c>
      <c r="I44" s="155">
        <v>15</v>
      </c>
      <c r="J44" s="155">
        <v>12.81</v>
      </c>
      <c r="K44" s="155">
        <v>12.81</v>
      </c>
      <c r="L44" s="232">
        <v>14</v>
      </c>
      <c r="M44" s="232">
        <v>15</v>
      </c>
      <c r="N44" s="1170"/>
      <c r="O44" s="1171"/>
      <c r="P44" s="1259"/>
      <c r="Q44" s="1259"/>
      <c r="R44" s="1259"/>
      <c r="S44" s="1259"/>
      <c r="T44" s="1259"/>
      <c r="U44" s="1259"/>
      <c r="V44" s="1259"/>
      <c r="W44" s="999"/>
      <c r="X44" s="999"/>
      <c r="Y44" s="999"/>
      <c r="Z44" s="999"/>
      <c r="AA44" s="1154"/>
      <c r="AB44" s="1260"/>
      <c r="AC44" s="1154"/>
      <c r="AD44" s="1154"/>
      <c r="AE44" s="1154"/>
      <c r="AF44" s="1154"/>
      <c r="AG44" s="1154"/>
      <c r="AH44" s="1157"/>
      <c r="AI44" s="1156"/>
      <c r="AJ44" s="1154"/>
      <c r="AK44" s="1154"/>
      <c r="AL44" s="1154"/>
      <c r="AM44" s="1154"/>
      <c r="AN44" s="1155"/>
      <c r="AO44" s="1261"/>
      <c r="AP44" s="1154"/>
      <c r="AQ44" s="1154"/>
      <c r="AR44" s="1154"/>
      <c r="AS44" s="1154"/>
      <c r="AT44" s="1154"/>
      <c r="AU44" s="1262"/>
      <c r="AV44" s="1030"/>
    </row>
    <row r="45" spans="1:48" s="131" customFormat="1" ht="42" customHeight="1" x14ac:dyDescent="0.2">
      <c r="A45" s="1344"/>
      <c r="B45" s="1015"/>
      <c r="C45" s="1015"/>
      <c r="D45" s="1206"/>
      <c r="E45" s="1015"/>
      <c r="F45" s="265" t="s">
        <v>2248</v>
      </c>
      <c r="G45" s="240" t="s">
        <v>1004</v>
      </c>
      <c r="H45" s="155">
        <v>5.71</v>
      </c>
      <c r="I45" s="155">
        <v>6</v>
      </c>
      <c r="J45" s="155">
        <v>5.71</v>
      </c>
      <c r="K45" s="155">
        <v>5.8</v>
      </c>
      <c r="L45" s="155">
        <v>5.9</v>
      </c>
      <c r="M45" s="155">
        <v>6</v>
      </c>
      <c r="N45" s="238" t="s">
        <v>269</v>
      </c>
      <c r="O45" s="240" t="s">
        <v>874</v>
      </c>
      <c r="P45" s="140" t="s">
        <v>13</v>
      </c>
      <c r="Q45" s="156">
        <v>0</v>
      </c>
      <c r="R45" s="164">
        <v>4</v>
      </c>
      <c r="S45" s="164">
        <v>1</v>
      </c>
      <c r="T45" s="164">
        <v>1</v>
      </c>
      <c r="U45" s="164">
        <v>1</v>
      </c>
      <c r="V45" s="237">
        <v>1</v>
      </c>
      <c r="W45" s="431"/>
      <c r="X45" s="370"/>
      <c r="Y45" s="370">
        <v>300000000</v>
      </c>
      <c r="Z45" s="370"/>
      <c r="AA45" s="446"/>
      <c r="AB45" s="854">
        <f t="shared" si="45"/>
        <v>300000000</v>
      </c>
      <c r="AC45" s="448"/>
      <c r="AD45" s="446"/>
      <c r="AE45" s="446">
        <v>300000000</v>
      </c>
      <c r="AF45" s="446"/>
      <c r="AG45" s="446"/>
      <c r="AH45" s="449">
        <f t="shared" si="52"/>
        <v>300000000</v>
      </c>
      <c r="AI45" s="850"/>
      <c r="AJ45" s="848"/>
      <c r="AK45" s="848">
        <v>300000000</v>
      </c>
      <c r="AL45" s="848"/>
      <c r="AM45" s="848"/>
      <c r="AN45" s="849">
        <f t="shared" si="53"/>
        <v>300000000</v>
      </c>
      <c r="AO45" s="549"/>
      <c r="AP45" s="446"/>
      <c r="AQ45" s="446">
        <v>300000000</v>
      </c>
      <c r="AR45" s="446"/>
      <c r="AS45" s="446"/>
      <c r="AT45" s="447">
        <f t="shared" si="54"/>
        <v>300000000</v>
      </c>
      <c r="AU45" s="551">
        <f t="shared" si="46"/>
        <v>1200000000</v>
      </c>
      <c r="AV45" s="218" t="s">
        <v>919</v>
      </c>
    </row>
    <row r="46" spans="1:48" s="131" customFormat="1" ht="13.5" customHeight="1" x14ac:dyDescent="0.2">
      <c r="A46" s="1344"/>
      <c r="B46" s="1015"/>
      <c r="C46" s="1015"/>
      <c r="D46" s="772"/>
      <c r="E46" s="772"/>
      <c r="F46" s="773"/>
      <c r="G46" s="923"/>
      <c r="H46" s="774"/>
      <c r="I46" s="774"/>
      <c r="J46" s="774"/>
      <c r="K46" s="774"/>
      <c r="L46" s="774"/>
      <c r="M46" s="775"/>
      <c r="N46" s="776"/>
      <c r="O46" s="777"/>
      <c r="P46" s="777"/>
      <c r="Q46" s="778"/>
      <c r="R46" s="778"/>
      <c r="S46" s="713"/>
      <c r="T46" s="713"/>
      <c r="U46" s="713"/>
      <c r="V46" s="779"/>
      <c r="W46" s="704">
        <f>+SUM(W31:W45)</f>
        <v>0</v>
      </c>
      <c r="X46" s="704">
        <f t="shared" ref="X46:AB46" si="69">+SUM(X31:X45)</f>
        <v>0</v>
      </c>
      <c r="Y46" s="704">
        <f t="shared" si="69"/>
        <v>1181042746.3626118</v>
      </c>
      <c r="Z46" s="704">
        <f t="shared" si="69"/>
        <v>0</v>
      </c>
      <c r="AA46" s="704">
        <f t="shared" si="69"/>
        <v>0</v>
      </c>
      <c r="AB46" s="756">
        <f t="shared" si="69"/>
        <v>1181042746.3626118</v>
      </c>
      <c r="AC46" s="704">
        <f>+SUM(AC31:AC45)</f>
        <v>0</v>
      </c>
      <c r="AD46" s="704">
        <f t="shared" ref="AD46" si="70">+SUM(AD31:AD45)</f>
        <v>0</v>
      </c>
      <c r="AE46" s="704">
        <f t="shared" ref="AE46" si="71">+SUM(AE31:AE45)</f>
        <v>885000000</v>
      </c>
      <c r="AF46" s="704">
        <f t="shared" ref="AF46" si="72">+SUM(AF31:AF45)</f>
        <v>0</v>
      </c>
      <c r="AG46" s="704">
        <f t="shared" ref="AG46" si="73">+SUM(AG31:AG45)</f>
        <v>0</v>
      </c>
      <c r="AH46" s="704">
        <f t="shared" ref="AH46" si="74">+SUM(AH31:AH45)</f>
        <v>885000000</v>
      </c>
      <c r="AI46" s="723">
        <f>+SUM(AI31:AI45)</f>
        <v>0</v>
      </c>
      <c r="AJ46" s="724">
        <f t="shared" ref="AJ46" si="75">+SUM(AJ31:AJ45)</f>
        <v>0</v>
      </c>
      <c r="AK46" s="724">
        <f t="shared" ref="AK46" si="76">+SUM(AK31:AK45)</f>
        <v>610000000</v>
      </c>
      <c r="AL46" s="724">
        <f t="shared" ref="AL46" si="77">+SUM(AL31:AL45)</f>
        <v>0</v>
      </c>
      <c r="AM46" s="724">
        <f t="shared" ref="AM46" si="78">+SUM(AM31:AM45)</f>
        <v>0</v>
      </c>
      <c r="AN46" s="892">
        <f t="shared" ref="AN46" si="79">+SUM(AN31:AN45)</f>
        <v>610000000</v>
      </c>
      <c r="AO46" s="704">
        <f>+SUM(AO31:AO45)</f>
        <v>0</v>
      </c>
      <c r="AP46" s="704">
        <f t="shared" ref="AP46" si="80">+SUM(AP31:AP45)</f>
        <v>0</v>
      </c>
      <c r="AQ46" s="704">
        <f t="shared" ref="AQ46" si="81">+SUM(AQ31:AQ45)</f>
        <v>870000000</v>
      </c>
      <c r="AR46" s="704">
        <f t="shared" ref="AR46" si="82">+SUM(AR31:AR45)</f>
        <v>0</v>
      </c>
      <c r="AS46" s="704">
        <f t="shared" ref="AS46" si="83">+SUM(AS31:AS45)</f>
        <v>0</v>
      </c>
      <c r="AT46" s="704">
        <f t="shared" ref="AT46" si="84">+SUM(AT31:AT45)</f>
        <v>870000000</v>
      </c>
      <c r="AU46" s="704">
        <f>+SUM(AU31:AU45)</f>
        <v>3546042746.3626118</v>
      </c>
      <c r="AV46" s="780" t="s">
        <v>2131</v>
      </c>
    </row>
    <row r="47" spans="1:48" s="131" customFormat="1" ht="65.25" customHeight="1" x14ac:dyDescent="0.2">
      <c r="A47" s="1344"/>
      <c r="B47" s="1015"/>
      <c r="C47" s="1015" t="s">
        <v>61</v>
      </c>
      <c r="D47" s="1206" t="s">
        <v>1449</v>
      </c>
      <c r="E47" s="1015" t="s">
        <v>2287</v>
      </c>
      <c r="F47" s="262" t="s">
        <v>2303</v>
      </c>
      <c r="G47" s="240" t="s">
        <v>2363</v>
      </c>
      <c r="H47" s="155">
        <v>12.5</v>
      </c>
      <c r="I47" s="533">
        <v>12.5</v>
      </c>
      <c r="J47" s="533">
        <v>12.5</v>
      </c>
      <c r="K47" s="533">
        <v>12.5</v>
      </c>
      <c r="L47" s="533">
        <v>12.5</v>
      </c>
      <c r="M47" s="533">
        <v>12.5</v>
      </c>
      <c r="N47" s="238" t="s">
        <v>270</v>
      </c>
      <c r="O47" s="238" t="s">
        <v>877</v>
      </c>
      <c r="P47" s="249" t="s">
        <v>13</v>
      </c>
      <c r="Q47" s="156">
        <v>0</v>
      </c>
      <c r="R47" s="156">
        <v>1</v>
      </c>
      <c r="S47" s="164">
        <v>0</v>
      </c>
      <c r="T47" s="164">
        <v>1</v>
      </c>
      <c r="U47" s="164">
        <v>0</v>
      </c>
      <c r="V47" s="250">
        <v>0</v>
      </c>
      <c r="W47" s="263"/>
      <c r="X47" s="217"/>
      <c r="Y47" s="217"/>
      <c r="Z47" s="217"/>
      <c r="AA47" s="413"/>
      <c r="AB47" s="876"/>
      <c r="AC47" s="412"/>
      <c r="AD47" s="413"/>
      <c r="AE47" s="413"/>
      <c r="AF47" s="413"/>
      <c r="AG47" s="413"/>
      <c r="AH47" s="851"/>
      <c r="AI47" s="850"/>
      <c r="AJ47" s="848"/>
      <c r="AK47" s="848"/>
      <c r="AL47" s="848"/>
      <c r="AM47" s="848"/>
      <c r="AN47" s="849"/>
      <c r="AO47" s="412"/>
      <c r="AP47" s="413"/>
      <c r="AQ47" s="413"/>
      <c r="AR47" s="413"/>
      <c r="AS47" s="413"/>
      <c r="AT47" s="415"/>
      <c r="AU47" s="264"/>
      <c r="AV47" s="218" t="s">
        <v>919</v>
      </c>
    </row>
    <row r="48" spans="1:48" s="131" customFormat="1" ht="65.25" customHeight="1" x14ac:dyDescent="0.2">
      <c r="A48" s="1344"/>
      <c r="B48" s="1015"/>
      <c r="C48" s="1015"/>
      <c r="D48" s="1206"/>
      <c r="E48" s="1015"/>
      <c r="F48" s="262" t="s">
        <v>2304</v>
      </c>
      <c r="G48" s="240" t="s">
        <v>2305</v>
      </c>
      <c r="H48" s="155">
        <v>42.9</v>
      </c>
      <c r="I48" s="533">
        <v>42.9</v>
      </c>
      <c r="J48" s="533">
        <v>42.9</v>
      </c>
      <c r="K48" s="533">
        <v>42.9</v>
      </c>
      <c r="L48" s="533">
        <v>42.9</v>
      </c>
      <c r="M48" s="533">
        <v>42.9</v>
      </c>
      <c r="N48" s="238" t="s">
        <v>271</v>
      </c>
      <c r="O48" s="238" t="s">
        <v>150</v>
      </c>
      <c r="P48" s="249" t="s">
        <v>13</v>
      </c>
      <c r="Q48" s="156">
        <v>0</v>
      </c>
      <c r="R48" s="156">
        <v>1</v>
      </c>
      <c r="S48" s="164">
        <v>0</v>
      </c>
      <c r="T48" s="164">
        <v>1</v>
      </c>
      <c r="U48" s="164">
        <v>0</v>
      </c>
      <c r="V48" s="250">
        <v>0</v>
      </c>
      <c r="W48" s="263"/>
      <c r="X48" s="217"/>
      <c r="Y48" s="217"/>
      <c r="Z48" s="217"/>
      <c r="AA48" s="413"/>
      <c r="AB48" s="876"/>
      <c r="AC48" s="412"/>
      <c r="AD48" s="413"/>
      <c r="AE48" s="413"/>
      <c r="AF48" s="413"/>
      <c r="AG48" s="413"/>
      <c r="AH48" s="851"/>
      <c r="AI48" s="850"/>
      <c r="AJ48" s="848"/>
      <c r="AK48" s="848"/>
      <c r="AL48" s="848"/>
      <c r="AM48" s="848"/>
      <c r="AN48" s="849"/>
      <c r="AO48" s="412"/>
      <c r="AP48" s="413"/>
      <c r="AQ48" s="413"/>
      <c r="AR48" s="413"/>
      <c r="AS48" s="413"/>
      <c r="AT48" s="415"/>
      <c r="AU48" s="264"/>
      <c r="AV48" s="218" t="s">
        <v>919</v>
      </c>
    </row>
    <row r="49" spans="1:48" s="131" customFormat="1" ht="65.25" customHeight="1" x14ac:dyDescent="0.2">
      <c r="A49" s="1344"/>
      <c r="B49" s="1015"/>
      <c r="C49" s="1015"/>
      <c r="D49" s="1206"/>
      <c r="E49" s="1015"/>
      <c r="F49" s="963" t="s">
        <v>2306</v>
      </c>
      <c r="G49" s="1092" t="s">
        <v>2308</v>
      </c>
      <c r="H49" s="1082">
        <v>11.2</v>
      </c>
      <c r="I49" s="1035">
        <v>18.920000000000002</v>
      </c>
      <c r="J49" s="1035">
        <v>18.920000000000002</v>
      </c>
      <c r="K49" s="1035">
        <v>18.920000000000002</v>
      </c>
      <c r="L49" s="1035">
        <v>18.920000000000002</v>
      </c>
      <c r="M49" s="1035">
        <v>18.920000000000002</v>
      </c>
      <c r="N49" s="238" t="s">
        <v>275</v>
      </c>
      <c r="O49" s="238" t="s">
        <v>878</v>
      </c>
      <c r="P49" s="249" t="s">
        <v>13</v>
      </c>
      <c r="Q49" s="156">
        <v>0</v>
      </c>
      <c r="R49" s="156">
        <v>8</v>
      </c>
      <c r="S49" s="164">
        <v>2</v>
      </c>
      <c r="T49" s="164">
        <v>2</v>
      </c>
      <c r="U49" s="164">
        <v>2</v>
      </c>
      <c r="V49" s="250">
        <v>2</v>
      </c>
      <c r="W49" s="263"/>
      <c r="X49" s="217"/>
      <c r="Y49" s="217"/>
      <c r="Z49" s="217"/>
      <c r="AA49" s="413"/>
      <c r="AB49" s="876"/>
      <c r="AC49" s="412"/>
      <c r="AD49" s="413"/>
      <c r="AE49" s="413"/>
      <c r="AF49" s="413"/>
      <c r="AG49" s="413"/>
      <c r="AH49" s="851"/>
      <c r="AI49" s="850"/>
      <c r="AJ49" s="848"/>
      <c r="AK49" s="848"/>
      <c r="AL49" s="848"/>
      <c r="AM49" s="848"/>
      <c r="AN49" s="849"/>
      <c r="AO49" s="412"/>
      <c r="AP49" s="413"/>
      <c r="AQ49" s="413"/>
      <c r="AR49" s="413"/>
      <c r="AS49" s="413"/>
      <c r="AT49" s="415"/>
      <c r="AU49" s="264"/>
      <c r="AV49" s="218" t="s">
        <v>919</v>
      </c>
    </row>
    <row r="50" spans="1:48" s="131" customFormat="1" ht="65.25" customHeight="1" x14ac:dyDescent="0.2">
      <c r="A50" s="1344"/>
      <c r="B50" s="1015"/>
      <c r="C50" s="1015"/>
      <c r="D50" s="1206"/>
      <c r="E50" s="1015"/>
      <c r="F50" s="964"/>
      <c r="G50" s="1161"/>
      <c r="H50" s="1185"/>
      <c r="I50" s="1036"/>
      <c r="J50" s="1036"/>
      <c r="K50" s="1036"/>
      <c r="L50" s="1036"/>
      <c r="M50" s="1036"/>
      <c r="N50" s="238" t="s">
        <v>272</v>
      </c>
      <c r="O50" s="238" t="s">
        <v>276</v>
      </c>
      <c r="P50" s="249" t="s">
        <v>13</v>
      </c>
      <c r="Q50" s="156">
        <v>0</v>
      </c>
      <c r="R50" s="156">
        <v>1</v>
      </c>
      <c r="S50" s="164">
        <v>0</v>
      </c>
      <c r="T50" s="164">
        <v>1</v>
      </c>
      <c r="U50" s="164">
        <v>0</v>
      </c>
      <c r="V50" s="250">
        <v>0</v>
      </c>
      <c r="W50" s="263"/>
      <c r="X50" s="217"/>
      <c r="Y50" s="217"/>
      <c r="Z50" s="217"/>
      <c r="AA50" s="413"/>
      <c r="AB50" s="876"/>
      <c r="AC50" s="412"/>
      <c r="AD50" s="413"/>
      <c r="AE50" s="413"/>
      <c r="AF50" s="413"/>
      <c r="AG50" s="413"/>
      <c r="AH50" s="851"/>
      <c r="AI50" s="850"/>
      <c r="AJ50" s="848"/>
      <c r="AK50" s="848"/>
      <c r="AL50" s="848"/>
      <c r="AM50" s="848"/>
      <c r="AN50" s="849"/>
      <c r="AO50" s="412"/>
      <c r="AP50" s="413"/>
      <c r="AQ50" s="413"/>
      <c r="AR50" s="413"/>
      <c r="AS50" s="413"/>
      <c r="AT50" s="415"/>
      <c r="AU50" s="264"/>
      <c r="AV50" s="218" t="s">
        <v>919</v>
      </c>
    </row>
    <row r="51" spans="1:48" s="131" customFormat="1" ht="65.25" customHeight="1" x14ac:dyDescent="0.2">
      <c r="A51" s="1344"/>
      <c r="B51" s="1015"/>
      <c r="C51" s="1015"/>
      <c r="D51" s="1206"/>
      <c r="E51" s="1015"/>
      <c r="F51" s="964"/>
      <c r="G51" s="1161"/>
      <c r="H51" s="1185"/>
      <c r="I51" s="1036"/>
      <c r="J51" s="1036"/>
      <c r="K51" s="1036"/>
      <c r="L51" s="1036"/>
      <c r="M51" s="1036"/>
      <c r="N51" s="238" t="s">
        <v>876</v>
      </c>
      <c r="O51" s="238" t="s">
        <v>274</v>
      </c>
      <c r="P51" s="249" t="s">
        <v>13</v>
      </c>
      <c r="Q51" s="156">
        <v>0</v>
      </c>
      <c r="R51" s="156">
        <v>1</v>
      </c>
      <c r="S51" s="164">
        <v>1</v>
      </c>
      <c r="T51" s="164">
        <v>0</v>
      </c>
      <c r="U51" s="164">
        <v>0</v>
      </c>
      <c r="V51" s="219">
        <v>0</v>
      </c>
      <c r="W51" s="263"/>
      <c r="X51" s="217"/>
      <c r="Y51" s="217"/>
      <c r="Z51" s="217"/>
      <c r="AA51" s="413"/>
      <c r="AB51" s="876"/>
      <c r="AC51" s="412"/>
      <c r="AD51" s="413"/>
      <c r="AE51" s="413"/>
      <c r="AF51" s="413"/>
      <c r="AG51" s="413"/>
      <c r="AH51" s="851"/>
      <c r="AI51" s="850"/>
      <c r="AJ51" s="848"/>
      <c r="AK51" s="848"/>
      <c r="AL51" s="848"/>
      <c r="AM51" s="848"/>
      <c r="AN51" s="849"/>
      <c r="AO51" s="412"/>
      <c r="AP51" s="413"/>
      <c r="AQ51" s="413"/>
      <c r="AR51" s="413"/>
      <c r="AS51" s="413"/>
      <c r="AT51" s="415"/>
      <c r="AU51" s="264"/>
      <c r="AV51" s="218" t="s">
        <v>919</v>
      </c>
    </row>
    <row r="52" spans="1:48" s="131" customFormat="1" ht="65.25" customHeight="1" x14ac:dyDescent="0.2">
      <c r="A52" s="1344"/>
      <c r="B52" s="1015"/>
      <c r="C52" s="1015"/>
      <c r="D52" s="1206"/>
      <c r="E52" s="1015"/>
      <c r="F52" s="965"/>
      <c r="G52" s="1093"/>
      <c r="H52" s="1083"/>
      <c r="I52" s="1037"/>
      <c r="J52" s="1037"/>
      <c r="K52" s="1037"/>
      <c r="L52" s="1037"/>
      <c r="M52" s="1037"/>
      <c r="N52" s="238" t="s">
        <v>273</v>
      </c>
      <c r="O52" s="238" t="s">
        <v>277</v>
      </c>
      <c r="P52" s="249" t="s">
        <v>13</v>
      </c>
      <c r="Q52" s="156">
        <v>0</v>
      </c>
      <c r="R52" s="156">
        <v>1</v>
      </c>
      <c r="S52" s="164">
        <v>1</v>
      </c>
      <c r="T52" s="164">
        <v>0</v>
      </c>
      <c r="U52" s="164">
        <v>0</v>
      </c>
      <c r="V52" s="250">
        <v>0</v>
      </c>
      <c r="W52" s="263"/>
      <c r="X52" s="217"/>
      <c r="Y52" s="217"/>
      <c r="Z52" s="217"/>
      <c r="AA52" s="413"/>
      <c r="AB52" s="876"/>
      <c r="AC52" s="412"/>
      <c r="AD52" s="413"/>
      <c r="AE52" s="413"/>
      <c r="AF52" s="413"/>
      <c r="AG52" s="413"/>
      <c r="AH52" s="851"/>
      <c r="AI52" s="850"/>
      <c r="AJ52" s="848"/>
      <c r="AK52" s="848"/>
      <c r="AL52" s="848"/>
      <c r="AM52" s="848"/>
      <c r="AN52" s="849"/>
      <c r="AO52" s="412"/>
      <c r="AP52" s="413"/>
      <c r="AQ52" s="413"/>
      <c r="AR52" s="413"/>
      <c r="AS52" s="413"/>
      <c r="AT52" s="415"/>
      <c r="AU52" s="264"/>
      <c r="AV52" s="218" t="s">
        <v>919</v>
      </c>
    </row>
    <row r="53" spans="1:48" s="131" customFormat="1" ht="12.75" customHeight="1" x14ac:dyDescent="0.2">
      <c r="A53" s="1344"/>
      <c r="B53" s="1015"/>
      <c r="C53" s="748"/>
      <c r="D53" s="772"/>
      <c r="E53" s="772"/>
      <c r="F53" s="773"/>
      <c r="G53" s="774"/>
      <c r="H53" s="774"/>
      <c r="I53" s="774"/>
      <c r="J53" s="774"/>
      <c r="K53" s="774"/>
      <c r="L53" s="774"/>
      <c r="M53" s="775"/>
      <c r="N53" s="776"/>
      <c r="O53" s="777"/>
      <c r="P53" s="777"/>
      <c r="Q53" s="781"/>
      <c r="R53" s="781"/>
      <c r="S53" s="781"/>
      <c r="T53" s="781"/>
      <c r="U53" s="781"/>
      <c r="V53" s="782"/>
      <c r="W53" s="704">
        <f>+SUM(W47:W52)</f>
        <v>0</v>
      </c>
      <c r="X53" s="704">
        <f t="shared" ref="X53:AB53" si="85">+SUM(X47:X52)</f>
        <v>0</v>
      </c>
      <c r="Y53" s="704">
        <f t="shared" si="85"/>
        <v>0</v>
      </c>
      <c r="Z53" s="704">
        <f t="shared" si="85"/>
        <v>0</v>
      </c>
      <c r="AA53" s="704">
        <f t="shared" si="85"/>
        <v>0</v>
      </c>
      <c r="AB53" s="756">
        <f t="shared" si="85"/>
        <v>0</v>
      </c>
      <c r="AC53" s="704">
        <f>+SUM(AC47:AC52)</f>
        <v>0</v>
      </c>
      <c r="AD53" s="704">
        <f t="shared" ref="AD53" si="86">+SUM(AD47:AD52)</f>
        <v>0</v>
      </c>
      <c r="AE53" s="704">
        <f t="shared" ref="AE53" si="87">+SUM(AE47:AE52)</f>
        <v>0</v>
      </c>
      <c r="AF53" s="704">
        <f t="shared" ref="AF53" si="88">+SUM(AF47:AF52)</f>
        <v>0</v>
      </c>
      <c r="AG53" s="704">
        <f t="shared" ref="AG53" si="89">+SUM(AG47:AG52)</f>
        <v>0</v>
      </c>
      <c r="AH53" s="704">
        <f t="shared" ref="AH53" si="90">+SUM(AH47:AH52)</f>
        <v>0</v>
      </c>
      <c r="AI53" s="723">
        <f>+SUM(AI47:AI52)</f>
        <v>0</v>
      </c>
      <c r="AJ53" s="724">
        <f t="shared" ref="AJ53" si="91">+SUM(AJ47:AJ52)</f>
        <v>0</v>
      </c>
      <c r="AK53" s="724">
        <f t="shared" ref="AK53" si="92">+SUM(AK47:AK52)</f>
        <v>0</v>
      </c>
      <c r="AL53" s="724">
        <f t="shared" ref="AL53" si="93">+SUM(AL47:AL52)</f>
        <v>0</v>
      </c>
      <c r="AM53" s="724">
        <f t="shared" ref="AM53" si="94">+SUM(AM47:AM52)</f>
        <v>0</v>
      </c>
      <c r="AN53" s="892">
        <f t="shared" ref="AN53" si="95">+SUM(AN47:AN52)</f>
        <v>0</v>
      </c>
      <c r="AO53" s="704">
        <f>+SUM(AO47:AO52)</f>
        <v>0</v>
      </c>
      <c r="AP53" s="704">
        <f t="shared" ref="AP53" si="96">+SUM(AP47:AP52)</f>
        <v>0</v>
      </c>
      <c r="AQ53" s="704">
        <f t="shared" ref="AQ53" si="97">+SUM(AQ47:AQ52)</f>
        <v>0</v>
      </c>
      <c r="AR53" s="704">
        <f t="shared" ref="AR53" si="98">+SUM(AR47:AR52)</f>
        <v>0</v>
      </c>
      <c r="AS53" s="704">
        <f t="shared" ref="AS53" si="99">+SUM(AS47:AS52)</f>
        <v>0</v>
      </c>
      <c r="AT53" s="704">
        <f t="shared" ref="AT53:AU53" si="100">+SUM(AT47:AT52)</f>
        <v>0</v>
      </c>
      <c r="AU53" s="704">
        <f t="shared" si="100"/>
        <v>0</v>
      </c>
      <c r="AV53" s="780" t="s">
        <v>2131</v>
      </c>
    </row>
    <row r="54" spans="1:48" s="131" customFormat="1" ht="72" customHeight="1" x14ac:dyDescent="0.2">
      <c r="A54" s="1344"/>
      <c r="B54" s="1015" t="s">
        <v>29</v>
      </c>
      <c r="C54" s="1015" t="s">
        <v>62</v>
      </c>
      <c r="D54" s="1206" t="s">
        <v>279</v>
      </c>
      <c r="E54" s="1015" t="s">
        <v>280</v>
      </c>
      <c r="F54" s="347" t="s">
        <v>1392</v>
      </c>
      <c r="G54" s="870" t="s">
        <v>1391</v>
      </c>
      <c r="H54" s="146">
        <v>94.38</v>
      </c>
      <c r="I54" s="146">
        <v>94.7</v>
      </c>
      <c r="J54" s="146">
        <v>94.46</v>
      </c>
      <c r="K54" s="146">
        <v>94.54</v>
      </c>
      <c r="L54" s="146">
        <v>94.62</v>
      </c>
      <c r="M54" s="261">
        <v>94.7</v>
      </c>
      <c r="N54" s="238" t="s">
        <v>880</v>
      </c>
      <c r="O54" s="238" t="s">
        <v>882</v>
      </c>
      <c r="P54" s="249" t="s">
        <v>13</v>
      </c>
      <c r="Q54" s="181">
        <v>0</v>
      </c>
      <c r="R54" s="155">
        <v>4</v>
      </c>
      <c r="S54" s="155">
        <v>1</v>
      </c>
      <c r="T54" s="155">
        <v>1</v>
      </c>
      <c r="U54" s="155">
        <v>1</v>
      </c>
      <c r="V54" s="183">
        <v>1</v>
      </c>
      <c r="W54" s="437"/>
      <c r="X54" s="437"/>
      <c r="Y54" s="437">
        <v>533118608</v>
      </c>
      <c r="Z54" s="437"/>
      <c r="AA54" s="451"/>
      <c r="AB54" s="877">
        <f>+SUM(W54:AA54)</f>
        <v>533118608</v>
      </c>
      <c r="AC54" s="453"/>
      <c r="AD54" s="451"/>
      <c r="AE54" s="451">
        <v>565105724.48000002</v>
      </c>
      <c r="AF54" s="451"/>
      <c r="AG54" s="451"/>
      <c r="AH54" s="449">
        <f t="shared" ref="AH54" si="101">SUM(AC54:AG54)</f>
        <v>565105724.48000002</v>
      </c>
      <c r="AI54" s="850"/>
      <c r="AJ54" s="848"/>
      <c r="AK54" s="848">
        <v>599012067.94880009</v>
      </c>
      <c r="AL54" s="848"/>
      <c r="AM54" s="848"/>
      <c r="AN54" s="849">
        <f>+SUM(AI54:AM54)</f>
        <v>599012067.94880009</v>
      </c>
      <c r="AO54" s="453"/>
      <c r="AP54" s="451"/>
      <c r="AQ54" s="451">
        <v>634952792.02572811</v>
      </c>
      <c r="AR54" s="451"/>
      <c r="AS54" s="451"/>
      <c r="AT54" s="452">
        <f>+SUM(AO54:AS54)</f>
        <v>634952792.02572811</v>
      </c>
      <c r="AU54" s="551">
        <f t="shared" ref="AU54:AU59" si="102">SUM(AB54+AH54+AN54+AT54)</f>
        <v>2332189192.4545283</v>
      </c>
      <c r="AV54" s="218" t="s">
        <v>281</v>
      </c>
    </row>
    <row r="55" spans="1:48" s="131" customFormat="1" ht="57" customHeight="1" x14ac:dyDescent="0.2">
      <c r="A55" s="1344"/>
      <c r="B55" s="1015"/>
      <c r="C55" s="1015"/>
      <c r="D55" s="1206"/>
      <c r="E55" s="1015"/>
      <c r="F55" s="276" t="s">
        <v>1006</v>
      </c>
      <c r="G55" s="870" t="s">
        <v>1003</v>
      </c>
      <c r="H55" s="146">
        <v>1.44</v>
      </c>
      <c r="I55" s="146">
        <v>1.6</v>
      </c>
      <c r="J55" s="146">
        <v>1.44</v>
      </c>
      <c r="K55" s="146">
        <v>1.5</v>
      </c>
      <c r="L55" s="146">
        <v>1.55</v>
      </c>
      <c r="M55" s="261">
        <v>1.6</v>
      </c>
      <c r="N55" s="238" t="s">
        <v>278</v>
      </c>
      <c r="O55" s="238" t="s">
        <v>282</v>
      </c>
      <c r="P55" s="249" t="s">
        <v>13</v>
      </c>
      <c r="Q55" s="156">
        <v>0</v>
      </c>
      <c r="R55" s="156">
        <v>1</v>
      </c>
      <c r="S55" s="156">
        <v>0</v>
      </c>
      <c r="T55" s="156">
        <v>0</v>
      </c>
      <c r="U55" s="156">
        <v>1</v>
      </c>
      <c r="V55" s="219">
        <v>0</v>
      </c>
      <c r="W55" s="438"/>
      <c r="X55" s="438"/>
      <c r="Y55" s="438"/>
      <c r="Z55" s="438"/>
      <c r="AA55" s="454"/>
      <c r="AB55" s="877">
        <f>+SUM(W55:AA55)</f>
        <v>0</v>
      </c>
      <c r="AC55" s="455"/>
      <c r="AD55" s="454"/>
      <c r="AE55" s="456"/>
      <c r="AF55" s="454"/>
      <c r="AG55" s="454"/>
      <c r="AH55" s="886">
        <v>0</v>
      </c>
      <c r="AI55" s="850"/>
      <c r="AJ55" s="848"/>
      <c r="AK55" s="418">
        <v>65000000</v>
      </c>
      <c r="AL55" s="848"/>
      <c r="AM55" s="848"/>
      <c r="AN55" s="849">
        <f>+SUM(AI55:AM55)</f>
        <v>65000000</v>
      </c>
      <c r="AO55" s="455"/>
      <c r="AP55" s="454"/>
      <c r="AQ55" s="456">
        <v>64000000</v>
      </c>
      <c r="AR55" s="454"/>
      <c r="AS55" s="454"/>
      <c r="AT55" s="452">
        <f>+SUM(AO55:AS55)</f>
        <v>64000000</v>
      </c>
      <c r="AU55" s="551">
        <f t="shared" si="102"/>
        <v>129000000</v>
      </c>
      <c r="AV55" s="218" t="s">
        <v>281</v>
      </c>
    </row>
    <row r="56" spans="1:48" s="131" customFormat="1" ht="72.75" customHeight="1" x14ac:dyDescent="0.2">
      <c r="A56" s="1344"/>
      <c r="B56" s="1015"/>
      <c r="C56" s="1015"/>
      <c r="D56" s="1206"/>
      <c r="E56" s="1015"/>
      <c r="F56" s="265" t="s">
        <v>881</v>
      </c>
      <c r="G56" s="240" t="s">
        <v>1443</v>
      </c>
      <c r="H56" s="155">
        <v>0</v>
      </c>
      <c r="I56" s="155">
        <v>75</v>
      </c>
      <c r="J56" s="155">
        <v>0</v>
      </c>
      <c r="K56" s="155">
        <v>25</v>
      </c>
      <c r="L56" s="155">
        <v>50</v>
      </c>
      <c r="M56" s="183">
        <v>75</v>
      </c>
      <c r="N56" s="1270" t="s">
        <v>284</v>
      </c>
      <c r="O56" s="1068" t="s">
        <v>283</v>
      </c>
      <c r="P56" s="969" t="s">
        <v>13</v>
      </c>
      <c r="Q56" s="969">
        <v>0</v>
      </c>
      <c r="R56" s="969">
        <v>2</v>
      </c>
      <c r="S56" s="969">
        <v>1</v>
      </c>
      <c r="T56" s="969">
        <v>0</v>
      </c>
      <c r="U56" s="969">
        <v>1</v>
      </c>
      <c r="V56" s="1272">
        <v>0</v>
      </c>
      <c r="W56" s="1314"/>
      <c r="X56" s="1316"/>
      <c r="Y56" s="1318">
        <v>116881392</v>
      </c>
      <c r="Z56" s="1316"/>
      <c r="AA56" s="1306"/>
      <c r="AB56" s="1320">
        <f t="shared" ref="AB56:AB59" si="103">+SUM(W56:AA56)</f>
        <v>116881392</v>
      </c>
      <c r="AC56" s="1322"/>
      <c r="AD56" s="1306"/>
      <c r="AE56" s="1308"/>
      <c r="AF56" s="1306"/>
      <c r="AG56" s="1306"/>
      <c r="AH56" s="1310">
        <v>0</v>
      </c>
      <c r="AI56" s="1156"/>
      <c r="AJ56" s="1154"/>
      <c r="AK56" s="1303"/>
      <c r="AL56" s="1154"/>
      <c r="AM56" s="1154"/>
      <c r="AN56" s="1155">
        <f>+SUM(AI56:AM57)</f>
        <v>0</v>
      </c>
      <c r="AO56" s="1304"/>
      <c r="AP56" s="1306"/>
      <c r="AQ56" s="1308">
        <v>64872846.299999997</v>
      </c>
      <c r="AR56" s="1306"/>
      <c r="AS56" s="1306"/>
      <c r="AT56" s="1299">
        <f>+SUM(AO56:AS57)</f>
        <v>64872846.299999997</v>
      </c>
      <c r="AU56" s="1301">
        <f t="shared" si="102"/>
        <v>181754238.30000001</v>
      </c>
      <c r="AV56" s="952" t="s">
        <v>281</v>
      </c>
    </row>
    <row r="57" spans="1:48" s="131" customFormat="1" ht="72.75" customHeight="1" x14ac:dyDescent="0.2">
      <c r="A57" s="1344"/>
      <c r="B57" s="1015"/>
      <c r="C57" s="1015"/>
      <c r="D57" s="1206"/>
      <c r="E57" s="1015"/>
      <c r="F57" s="317" t="s">
        <v>901</v>
      </c>
      <c r="G57" s="240" t="s">
        <v>900</v>
      </c>
      <c r="H57" s="155">
        <v>206</v>
      </c>
      <c r="I57" s="155">
        <v>325</v>
      </c>
      <c r="J57" s="155">
        <v>206</v>
      </c>
      <c r="K57" s="155">
        <v>245</v>
      </c>
      <c r="L57" s="155">
        <v>285</v>
      </c>
      <c r="M57" s="183">
        <v>325</v>
      </c>
      <c r="N57" s="1271"/>
      <c r="O57" s="1069"/>
      <c r="P57" s="971"/>
      <c r="Q57" s="971"/>
      <c r="R57" s="971"/>
      <c r="S57" s="971"/>
      <c r="T57" s="971"/>
      <c r="U57" s="971"/>
      <c r="V57" s="1273"/>
      <c r="W57" s="1315"/>
      <c r="X57" s="1317"/>
      <c r="Y57" s="1319"/>
      <c r="Z57" s="1317"/>
      <c r="AA57" s="1307"/>
      <c r="AB57" s="1321">
        <f t="shared" si="103"/>
        <v>0</v>
      </c>
      <c r="AC57" s="1323"/>
      <c r="AD57" s="1307"/>
      <c r="AE57" s="1309"/>
      <c r="AF57" s="1307"/>
      <c r="AG57" s="1307"/>
      <c r="AH57" s="1311"/>
      <c r="AI57" s="1156"/>
      <c r="AJ57" s="1154"/>
      <c r="AK57" s="1303"/>
      <c r="AL57" s="1154"/>
      <c r="AM57" s="1154"/>
      <c r="AN57" s="1155"/>
      <c r="AO57" s="1305"/>
      <c r="AP57" s="1307"/>
      <c r="AQ57" s="1309"/>
      <c r="AR57" s="1307"/>
      <c r="AS57" s="1307"/>
      <c r="AT57" s="1300"/>
      <c r="AU57" s="1302">
        <f t="shared" si="102"/>
        <v>0</v>
      </c>
      <c r="AV57" s="954"/>
    </row>
    <row r="58" spans="1:48" s="131" customFormat="1" ht="65.25" customHeight="1" x14ac:dyDescent="0.2">
      <c r="A58" s="1344"/>
      <c r="B58" s="1015"/>
      <c r="C58" s="1015"/>
      <c r="D58" s="1206"/>
      <c r="E58" s="1015"/>
      <c r="F58" s="276" t="s">
        <v>851</v>
      </c>
      <c r="G58" s="870" t="s">
        <v>851</v>
      </c>
      <c r="H58" s="147">
        <v>656793</v>
      </c>
      <c r="I58" s="147">
        <v>656793</v>
      </c>
      <c r="J58" s="147">
        <v>656793</v>
      </c>
      <c r="K58" s="147">
        <v>656793</v>
      </c>
      <c r="L58" s="147">
        <v>656793</v>
      </c>
      <c r="M58" s="252">
        <v>656793</v>
      </c>
      <c r="N58" s="238" t="s">
        <v>287</v>
      </c>
      <c r="O58" s="238" t="s">
        <v>285</v>
      </c>
      <c r="P58" s="249" t="s">
        <v>13</v>
      </c>
      <c r="Q58" s="156">
        <v>0</v>
      </c>
      <c r="R58" s="156">
        <v>2</v>
      </c>
      <c r="S58" s="156">
        <v>0</v>
      </c>
      <c r="T58" s="156">
        <v>1</v>
      </c>
      <c r="U58" s="156">
        <v>1</v>
      </c>
      <c r="V58" s="219">
        <v>0</v>
      </c>
      <c r="W58" s="438"/>
      <c r="X58" s="438"/>
      <c r="Y58" s="438"/>
      <c r="Z58" s="438"/>
      <c r="AA58" s="454"/>
      <c r="AB58" s="878">
        <f t="shared" si="103"/>
        <v>0</v>
      </c>
      <c r="AC58" s="455"/>
      <c r="AD58" s="454"/>
      <c r="AE58" s="456">
        <v>90627389.5</v>
      </c>
      <c r="AF58" s="454"/>
      <c r="AG58" s="454"/>
      <c r="AH58" s="449">
        <f t="shared" ref="AH58:AH59" si="104">SUM(AC58:AG58)</f>
        <v>90627389.5</v>
      </c>
      <c r="AI58" s="850"/>
      <c r="AJ58" s="848"/>
      <c r="AK58" s="418">
        <v>58588911</v>
      </c>
      <c r="AL58" s="848"/>
      <c r="AM58" s="848"/>
      <c r="AN58" s="849">
        <f t="shared" ref="AN58:AN59" si="105">+SUM(AI58:AM58)</f>
        <v>58588911</v>
      </c>
      <c r="AO58" s="455"/>
      <c r="AP58" s="454"/>
      <c r="AQ58" s="454"/>
      <c r="AR58" s="454"/>
      <c r="AS58" s="454"/>
      <c r="AT58" s="452">
        <f t="shared" ref="AT58:AT59" si="106">+SUM(AO58:AS58)</f>
        <v>0</v>
      </c>
      <c r="AU58" s="553">
        <f t="shared" si="102"/>
        <v>149216300.5</v>
      </c>
      <c r="AV58" s="218" t="s">
        <v>281</v>
      </c>
    </row>
    <row r="59" spans="1:48" s="131" customFormat="1" ht="46.5" customHeight="1" x14ac:dyDescent="0.2">
      <c r="A59" s="1344"/>
      <c r="B59" s="1015"/>
      <c r="C59" s="1015"/>
      <c r="D59" s="1206"/>
      <c r="E59" s="1015"/>
      <c r="F59" s="269" t="s">
        <v>1393</v>
      </c>
      <c r="G59" s="866" t="s">
        <v>1382</v>
      </c>
      <c r="H59" s="155">
        <v>8.86</v>
      </c>
      <c r="I59" s="232">
        <v>9</v>
      </c>
      <c r="J59" s="155">
        <v>8.89</v>
      </c>
      <c r="K59" s="155">
        <v>8.93</v>
      </c>
      <c r="L59" s="155">
        <v>8.9600000000000009</v>
      </c>
      <c r="M59" s="183">
        <v>9</v>
      </c>
      <c r="N59" s="238" t="s">
        <v>286</v>
      </c>
      <c r="O59" s="238" t="s">
        <v>288</v>
      </c>
      <c r="P59" s="249" t="s">
        <v>13</v>
      </c>
      <c r="Q59" s="156">
        <v>0</v>
      </c>
      <c r="R59" s="156">
        <v>6</v>
      </c>
      <c r="S59" s="156">
        <v>1</v>
      </c>
      <c r="T59" s="156">
        <v>2</v>
      </c>
      <c r="U59" s="156">
        <v>2</v>
      </c>
      <c r="V59" s="219">
        <v>1</v>
      </c>
      <c r="W59" s="438"/>
      <c r="X59" s="438"/>
      <c r="Y59" s="438"/>
      <c r="Z59" s="438"/>
      <c r="AA59" s="454"/>
      <c r="AB59" s="879">
        <f t="shared" si="103"/>
        <v>0</v>
      </c>
      <c r="AC59" s="455"/>
      <c r="AD59" s="454"/>
      <c r="AE59" s="456">
        <v>39000000</v>
      </c>
      <c r="AF59" s="454"/>
      <c r="AG59" s="454"/>
      <c r="AH59" s="449">
        <f t="shared" si="104"/>
        <v>39000000</v>
      </c>
      <c r="AI59" s="850"/>
      <c r="AJ59" s="848"/>
      <c r="AK59" s="418">
        <v>20000000</v>
      </c>
      <c r="AL59" s="848"/>
      <c r="AM59" s="848"/>
      <c r="AN59" s="849">
        <f t="shared" si="105"/>
        <v>20000000</v>
      </c>
      <c r="AO59" s="455"/>
      <c r="AP59" s="454"/>
      <c r="AQ59" s="454">
        <v>30000000</v>
      </c>
      <c r="AR59" s="454"/>
      <c r="AS59" s="454"/>
      <c r="AT59" s="452">
        <f t="shared" si="106"/>
        <v>30000000</v>
      </c>
      <c r="AU59" s="553">
        <f t="shared" si="102"/>
        <v>89000000</v>
      </c>
      <c r="AV59" s="218" t="s">
        <v>281</v>
      </c>
    </row>
    <row r="60" spans="1:48" s="131" customFormat="1" ht="13.5" customHeight="1" x14ac:dyDescent="0.2">
      <c r="A60" s="1344"/>
      <c r="B60" s="1015"/>
      <c r="C60" s="1015"/>
      <c r="D60" s="772"/>
      <c r="E60" s="772"/>
      <c r="F60" s="777"/>
      <c r="G60" s="925"/>
      <c r="H60" s="783"/>
      <c r="I60" s="783"/>
      <c r="J60" s="783"/>
      <c r="K60" s="783"/>
      <c r="L60" s="783"/>
      <c r="M60" s="783"/>
      <c r="N60" s="776"/>
      <c r="O60" s="777"/>
      <c r="P60" s="777"/>
      <c r="Q60" s="781"/>
      <c r="R60" s="781"/>
      <c r="S60" s="781"/>
      <c r="T60" s="781"/>
      <c r="U60" s="781"/>
      <c r="V60" s="782"/>
      <c r="W60" s="784">
        <f>+SUM(W54:W59)</f>
        <v>0</v>
      </c>
      <c r="X60" s="784">
        <f t="shared" ref="X60:AB60" si="107">+SUM(X54:X59)</f>
        <v>0</v>
      </c>
      <c r="Y60" s="784">
        <f t="shared" si="107"/>
        <v>650000000</v>
      </c>
      <c r="Z60" s="784">
        <f t="shared" si="107"/>
        <v>0</v>
      </c>
      <c r="AA60" s="784">
        <f t="shared" si="107"/>
        <v>0</v>
      </c>
      <c r="AB60" s="757">
        <f t="shared" si="107"/>
        <v>650000000</v>
      </c>
      <c r="AC60" s="784">
        <f>+SUM(AC54:AC59)</f>
        <v>0</v>
      </c>
      <c r="AD60" s="784">
        <f t="shared" ref="AD60" si="108">+SUM(AD54:AD59)</f>
        <v>0</v>
      </c>
      <c r="AE60" s="784">
        <f t="shared" ref="AE60" si="109">+SUM(AE54:AE59)</f>
        <v>694733113.98000002</v>
      </c>
      <c r="AF60" s="784">
        <f t="shared" ref="AF60" si="110">+SUM(AF54:AF59)</f>
        <v>0</v>
      </c>
      <c r="AG60" s="784">
        <f t="shared" ref="AG60" si="111">+SUM(AG54:AG59)</f>
        <v>0</v>
      </c>
      <c r="AH60" s="784">
        <f t="shared" ref="AH60" si="112">+SUM(AH54:AH59)</f>
        <v>694733113.98000002</v>
      </c>
      <c r="AI60" s="894">
        <f>+SUM(AI54:AI59)</f>
        <v>0</v>
      </c>
      <c r="AJ60" s="895">
        <f t="shared" ref="AJ60" si="113">+SUM(AJ54:AJ59)</f>
        <v>0</v>
      </c>
      <c r="AK60" s="895">
        <f t="shared" ref="AK60" si="114">+SUM(AK54:AK59)</f>
        <v>742600978.94880009</v>
      </c>
      <c r="AL60" s="895">
        <f t="shared" ref="AL60" si="115">+SUM(AL54:AL59)</f>
        <v>0</v>
      </c>
      <c r="AM60" s="895">
        <f t="shared" ref="AM60" si="116">+SUM(AM54:AM59)</f>
        <v>0</v>
      </c>
      <c r="AN60" s="896">
        <f t="shared" ref="AN60" si="117">+SUM(AN54:AN59)</f>
        <v>742600978.94880009</v>
      </c>
      <c r="AO60" s="784">
        <f>+SUM(AO54:AO59)</f>
        <v>0</v>
      </c>
      <c r="AP60" s="784">
        <f t="shared" ref="AP60" si="118">+SUM(AP54:AP59)</f>
        <v>0</v>
      </c>
      <c r="AQ60" s="784">
        <f t="shared" ref="AQ60" si="119">+SUM(AQ54:AQ59)</f>
        <v>793825638.32572806</v>
      </c>
      <c r="AR60" s="784">
        <f t="shared" ref="AR60" si="120">+SUM(AR54:AR59)</f>
        <v>0</v>
      </c>
      <c r="AS60" s="784">
        <f t="shared" ref="AS60" si="121">+SUM(AS54:AS59)</f>
        <v>0</v>
      </c>
      <c r="AT60" s="784">
        <f t="shared" ref="AT60:AU60" si="122">+SUM(AT54:AT59)</f>
        <v>793825638.32572806</v>
      </c>
      <c r="AU60" s="784">
        <f t="shared" si="122"/>
        <v>2881159731.2545285</v>
      </c>
      <c r="AV60" s="780" t="s">
        <v>2131</v>
      </c>
    </row>
    <row r="61" spans="1:48" s="131" customFormat="1" ht="51" customHeight="1" x14ac:dyDescent="0.2">
      <c r="A61" s="1344"/>
      <c r="B61" s="1015"/>
      <c r="C61" s="1015" t="s">
        <v>63</v>
      </c>
      <c r="D61" s="1206" t="s">
        <v>2288</v>
      </c>
      <c r="E61" s="1206" t="s">
        <v>236</v>
      </c>
      <c r="F61" s="1090" t="s">
        <v>903</v>
      </c>
      <c r="G61" s="1082" t="s">
        <v>883</v>
      </c>
      <c r="H61" s="1166">
        <v>86</v>
      </c>
      <c r="I61" s="1166">
        <v>150</v>
      </c>
      <c r="J61" s="1293">
        <v>86</v>
      </c>
      <c r="K61" s="1166">
        <v>107</v>
      </c>
      <c r="L61" s="1166">
        <v>129</v>
      </c>
      <c r="M61" s="1193">
        <v>150</v>
      </c>
      <c r="N61" s="238" t="s">
        <v>290</v>
      </c>
      <c r="O61" s="238" t="s">
        <v>289</v>
      </c>
      <c r="P61" s="249" t="s">
        <v>13</v>
      </c>
      <c r="Q61" s="156">
        <v>0</v>
      </c>
      <c r="R61" s="156">
        <v>2</v>
      </c>
      <c r="S61" s="156">
        <v>0</v>
      </c>
      <c r="T61" s="156">
        <v>1</v>
      </c>
      <c r="U61" s="156">
        <v>1</v>
      </c>
      <c r="V61" s="219">
        <v>0</v>
      </c>
      <c r="W61" s="263"/>
      <c r="X61" s="217"/>
      <c r="Y61" s="217"/>
      <c r="Z61" s="217"/>
      <c r="AA61" s="413"/>
      <c r="AB61" s="876"/>
      <c r="AC61" s="412"/>
      <c r="AD61" s="413"/>
      <c r="AE61" s="413"/>
      <c r="AF61" s="413"/>
      <c r="AG61" s="413"/>
      <c r="AH61" s="851"/>
      <c r="AI61" s="850"/>
      <c r="AJ61" s="848"/>
      <c r="AK61" s="848"/>
      <c r="AL61" s="848"/>
      <c r="AM61" s="848"/>
      <c r="AN61" s="849"/>
      <c r="AO61" s="412"/>
      <c r="AP61" s="413"/>
      <c r="AQ61" s="413"/>
      <c r="AR61" s="413"/>
      <c r="AS61" s="413"/>
      <c r="AT61" s="415"/>
      <c r="AU61" s="264"/>
      <c r="AV61" s="218" t="s">
        <v>281</v>
      </c>
    </row>
    <row r="62" spans="1:48" s="131" customFormat="1" ht="54" customHeight="1" x14ac:dyDescent="0.2">
      <c r="A62" s="1344"/>
      <c r="B62" s="1015"/>
      <c r="C62" s="1015"/>
      <c r="D62" s="1206"/>
      <c r="E62" s="1206"/>
      <c r="F62" s="1160"/>
      <c r="G62" s="1185"/>
      <c r="H62" s="1167"/>
      <c r="I62" s="1167"/>
      <c r="J62" s="1294"/>
      <c r="K62" s="1167"/>
      <c r="L62" s="1167"/>
      <c r="M62" s="1194"/>
      <c r="N62" s="238" t="s">
        <v>291</v>
      </c>
      <c r="O62" s="238" t="s">
        <v>292</v>
      </c>
      <c r="P62" s="249" t="s">
        <v>13</v>
      </c>
      <c r="Q62" s="156">
        <v>0</v>
      </c>
      <c r="R62" s="156">
        <v>1</v>
      </c>
      <c r="S62" s="156">
        <v>0</v>
      </c>
      <c r="T62" s="156">
        <v>1</v>
      </c>
      <c r="U62" s="156">
        <v>0</v>
      </c>
      <c r="V62" s="219">
        <v>0</v>
      </c>
      <c r="W62" s="263"/>
      <c r="X62" s="217"/>
      <c r="Y62" s="217"/>
      <c r="Z62" s="217"/>
      <c r="AA62" s="413"/>
      <c r="AB62" s="876"/>
      <c r="AC62" s="412"/>
      <c r="AD62" s="413"/>
      <c r="AE62" s="413"/>
      <c r="AF62" s="413"/>
      <c r="AG62" s="413"/>
      <c r="AH62" s="851"/>
      <c r="AI62" s="850"/>
      <c r="AJ62" s="848"/>
      <c r="AK62" s="848"/>
      <c r="AL62" s="848"/>
      <c r="AM62" s="848"/>
      <c r="AN62" s="849"/>
      <c r="AO62" s="412"/>
      <c r="AP62" s="413"/>
      <c r="AQ62" s="413"/>
      <c r="AR62" s="413"/>
      <c r="AS62" s="413"/>
      <c r="AT62" s="415"/>
      <c r="AU62" s="264"/>
      <c r="AV62" s="218" t="s">
        <v>281</v>
      </c>
    </row>
    <row r="63" spans="1:48" s="131" customFormat="1" ht="54" customHeight="1" x14ac:dyDescent="0.2">
      <c r="A63" s="1344"/>
      <c r="B63" s="1015"/>
      <c r="C63" s="1015"/>
      <c r="D63" s="1206"/>
      <c r="E63" s="1206"/>
      <c r="F63" s="1160"/>
      <c r="G63" s="1185"/>
      <c r="H63" s="1167"/>
      <c r="I63" s="1167"/>
      <c r="J63" s="1294"/>
      <c r="K63" s="1167"/>
      <c r="L63" s="1167">
        <v>0</v>
      </c>
      <c r="M63" s="1194">
        <v>0</v>
      </c>
      <c r="N63" s="238" t="s">
        <v>293</v>
      </c>
      <c r="O63" s="238" t="s">
        <v>294</v>
      </c>
      <c r="P63" s="249" t="s">
        <v>13</v>
      </c>
      <c r="Q63" s="156">
        <v>0</v>
      </c>
      <c r="R63" s="156">
        <v>1</v>
      </c>
      <c r="S63" s="156">
        <v>1</v>
      </c>
      <c r="T63" s="156">
        <v>0</v>
      </c>
      <c r="U63" s="156">
        <v>0</v>
      </c>
      <c r="V63" s="219">
        <v>0</v>
      </c>
      <c r="W63" s="263"/>
      <c r="X63" s="217"/>
      <c r="Y63" s="217"/>
      <c r="Z63" s="217"/>
      <c r="AA63" s="413"/>
      <c r="AB63" s="876"/>
      <c r="AC63" s="412"/>
      <c r="AD63" s="413"/>
      <c r="AE63" s="413"/>
      <c r="AF63" s="413"/>
      <c r="AG63" s="413"/>
      <c r="AH63" s="851"/>
      <c r="AI63" s="850"/>
      <c r="AJ63" s="848"/>
      <c r="AK63" s="848"/>
      <c r="AL63" s="848"/>
      <c r="AM63" s="848"/>
      <c r="AN63" s="849"/>
      <c r="AO63" s="412"/>
      <c r="AP63" s="413"/>
      <c r="AQ63" s="413"/>
      <c r="AR63" s="413"/>
      <c r="AS63" s="413"/>
      <c r="AT63" s="415"/>
      <c r="AU63" s="264"/>
      <c r="AV63" s="218" t="s">
        <v>281</v>
      </c>
    </row>
    <row r="64" spans="1:48" s="131" customFormat="1" ht="54" customHeight="1" x14ac:dyDescent="0.2">
      <c r="A64" s="1344"/>
      <c r="B64" s="1015"/>
      <c r="C64" s="1015"/>
      <c r="D64" s="1206"/>
      <c r="E64" s="1206"/>
      <c r="F64" s="1091"/>
      <c r="G64" s="1083"/>
      <c r="H64" s="1168"/>
      <c r="I64" s="1168"/>
      <c r="J64" s="1295"/>
      <c r="K64" s="1296" t="s">
        <v>902</v>
      </c>
      <c r="L64" s="1296" t="s">
        <v>902</v>
      </c>
      <c r="M64" s="1297" t="s">
        <v>902</v>
      </c>
      <c r="N64" s="238" t="s">
        <v>299</v>
      </c>
      <c r="O64" s="238" t="s">
        <v>298</v>
      </c>
      <c r="P64" s="249" t="s">
        <v>13</v>
      </c>
      <c r="Q64" s="156">
        <v>0</v>
      </c>
      <c r="R64" s="156">
        <v>4</v>
      </c>
      <c r="S64" s="156">
        <v>0</v>
      </c>
      <c r="T64" s="156">
        <v>1</v>
      </c>
      <c r="U64" s="156">
        <v>1</v>
      </c>
      <c r="V64" s="219">
        <v>2</v>
      </c>
      <c r="W64" s="263"/>
      <c r="X64" s="217"/>
      <c r="Y64" s="217"/>
      <c r="Z64" s="217"/>
      <c r="AA64" s="413"/>
      <c r="AB64" s="876"/>
      <c r="AC64" s="412"/>
      <c r="AD64" s="413"/>
      <c r="AE64" s="413"/>
      <c r="AF64" s="413"/>
      <c r="AG64" s="413"/>
      <c r="AH64" s="851"/>
      <c r="AI64" s="850"/>
      <c r="AJ64" s="848"/>
      <c r="AK64" s="848"/>
      <c r="AL64" s="848"/>
      <c r="AM64" s="848"/>
      <c r="AN64" s="849"/>
      <c r="AO64" s="412"/>
      <c r="AP64" s="413"/>
      <c r="AQ64" s="413"/>
      <c r="AR64" s="413"/>
      <c r="AS64" s="413"/>
      <c r="AT64" s="415"/>
      <c r="AU64" s="264"/>
      <c r="AV64" s="218" t="s">
        <v>281</v>
      </c>
    </row>
    <row r="65" spans="1:48" s="131" customFormat="1" ht="77.25" customHeight="1" x14ac:dyDescent="0.2">
      <c r="A65" s="1344"/>
      <c r="B65" s="1015"/>
      <c r="C65" s="1015"/>
      <c r="D65" s="1206"/>
      <c r="E65" s="1206"/>
      <c r="F65" s="265" t="s">
        <v>904</v>
      </c>
      <c r="G65" s="240" t="s">
        <v>884</v>
      </c>
      <c r="H65" s="176">
        <v>0</v>
      </c>
      <c r="I65" s="155">
        <v>200</v>
      </c>
      <c r="J65" s="155">
        <v>0</v>
      </c>
      <c r="K65" s="155">
        <v>100</v>
      </c>
      <c r="L65" s="155">
        <v>150</v>
      </c>
      <c r="M65" s="183">
        <v>200</v>
      </c>
      <c r="N65" s="238" t="s">
        <v>295</v>
      </c>
      <c r="O65" s="238" t="s">
        <v>296</v>
      </c>
      <c r="P65" s="249" t="s">
        <v>13</v>
      </c>
      <c r="Q65" s="156">
        <v>0</v>
      </c>
      <c r="R65" s="156">
        <v>2</v>
      </c>
      <c r="S65" s="156">
        <v>0</v>
      </c>
      <c r="T65" s="156">
        <v>0</v>
      </c>
      <c r="U65" s="156">
        <v>1</v>
      </c>
      <c r="V65" s="219">
        <v>1</v>
      </c>
      <c r="W65" s="263"/>
      <c r="X65" s="217"/>
      <c r="Y65" s="217"/>
      <c r="Z65" s="217"/>
      <c r="AA65" s="413"/>
      <c r="AB65" s="876"/>
      <c r="AC65" s="412"/>
      <c r="AD65" s="413"/>
      <c r="AE65" s="413"/>
      <c r="AF65" s="413"/>
      <c r="AG65" s="413"/>
      <c r="AH65" s="851"/>
      <c r="AI65" s="850"/>
      <c r="AJ65" s="848"/>
      <c r="AK65" s="848"/>
      <c r="AL65" s="848"/>
      <c r="AM65" s="848"/>
      <c r="AN65" s="849"/>
      <c r="AO65" s="412"/>
      <c r="AP65" s="413"/>
      <c r="AQ65" s="413"/>
      <c r="AR65" s="413"/>
      <c r="AS65" s="413"/>
      <c r="AT65" s="415"/>
      <c r="AU65" s="264"/>
      <c r="AV65" s="218" t="s">
        <v>281</v>
      </c>
    </row>
    <row r="66" spans="1:48" s="131" customFormat="1" ht="44.25" customHeight="1" x14ac:dyDescent="0.2">
      <c r="A66" s="1344"/>
      <c r="B66" s="1015"/>
      <c r="C66" s="1015"/>
      <c r="D66" s="1206"/>
      <c r="E66" s="1206"/>
      <c r="F66" s="265" t="s">
        <v>905</v>
      </c>
      <c r="G66" s="240" t="s">
        <v>885</v>
      </c>
      <c r="H66" s="155" t="s">
        <v>888</v>
      </c>
      <c r="I66" s="155" t="s">
        <v>889</v>
      </c>
      <c r="J66" s="155">
        <v>16.399999999999999</v>
      </c>
      <c r="K66" s="155">
        <v>16.7</v>
      </c>
      <c r="L66" s="155">
        <v>17.100000000000001</v>
      </c>
      <c r="M66" s="183">
        <v>17.5</v>
      </c>
      <c r="N66" s="1270" t="s">
        <v>303</v>
      </c>
      <c r="O66" s="1290" t="s">
        <v>302</v>
      </c>
      <c r="P66" s="969" t="s">
        <v>13</v>
      </c>
      <c r="Q66" s="969">
        <v>0</v>
      </c>
      <c r="R66" s="969">
        <v>2</v>
      </c>
      <c r="S66" s="969">
        <v>0</v>
      </c>
      <c r="T66" s="969">
        <v>1</v>
      </c>
      <c r="U66" s="969">
        <v>1</v>
      </c>
      <c r="V66" s="1272">
        <v>0</v>
      </c>
      <c r="W66" s="1264"/>
      <c r="X66" s="1267"/>
      <c r="Y66" s="1267"/>
      <c r="Z66" s="1267"/>
      <c r="AA66" s="1078"/>
      <c r="AB66" s="1255"/>
      <c r="AC66" s="1080"/>
      <c r="AD66" s="1078"/>
      <c r="AE66" s="1078"/>
      <c r="AF66" s="1078"/>
      <c r="AG66" s="1078"/>
      <c r="AH66" s="1133"/>
      <c r="AI66" s="1156"/>
      <c r="AJ66" s="1154"/>
      <c r="AK66" s="1154"/>
      <c r="AL66" s="1154"/>
      <c r="AM66" s="1154"/>
      <c r="AN66" s="1155"/>
      <c r="AO66" s="1251"/>
      <c r="AP66" s="1078"/>
      <c r="AQ66" s="1078"/>
      <c r="AR66" s="1078"/>
      <c r="AS66" s="1078"/>
      <c r="AT66" s="1094"/>
      <c r="AU66" s="1340"/>
      <c r="AV66" s="952" t="s">
        <v>281</v>
      </c>
    </row>
    <row r="67" spans="1:48" s="131" customFormat="1" ht="44.25" customHeight="1" x14ac:dyDescent="0.2">
      <c r="A67" s="1344"/>
      <c r="B67" s="1015"/>
      <c r="C67" s="1015"/>
      <c r="D67" s="1206"/>
      <c r="E67" s="1206"/>
      <c r="F67" s="265" t="s">
        <v>906</v>
      </c>
      <c r="G67" s="240" t="s">
        <v>886</v>
      </c>
      <c r="H67" s="155" t="s">
        <v>890</v>
      </c>
      <c r="I67" s="155">
        <v>73</v>
      </c>
      <c r="J67" s="155">
        <v>64.8</v>
      </c>
      <c r="K67" s="155">
        <v>72.8</v>
      </c>
      <c r="L67" s="155">
        <v>73</v>
      </c>
      <c r="M67" s="183">
        <v>73</v>
      </c>
      <c r="N67" s="1298"/>
      <c r="O67" s="1291"/>
      <c r="P67" s="970"/>
      <c r="Q67" s="970"/>
      <c r="R67" s="970"/>
      <c r="S67" s="970"/>
      <c r="T67" s="970"/>
      <c r="U67" s="970"/>
      <c r="V67" s="1279"/>
      <c r="W67" s="1265"/>
      <c r="X67" s="1268"/>
      <c r="Y67" s="1268"/>
      <c r="Z67" s="1268"/>
      <c r="AA67" s="1132"/>
      <c r="AB67" s="1263"/>
      <c r="AC67" s="1131"/>
      <c r="AD67" s="1132"/>
      <c r="AE67" s="1132"/>
      <c r="AF67" s="1132"/>
      <c r="AG67" s="1132"/>
      <c r="AH67" s="1134"/>
      <c r="AI67" s="1156"/>
      <c r="AJ67" s="1154"/>
      <c r="AK67" s="1154"/>
      <c r="AL67" s="1154"/>
      <c r="AM67" s="1154"/>
      <c r="AN67" s="1155"/>
      <c r="AO67" s="1254"/>
      <c r="AP67" s="1132"/>
      <c r="AQ67" s="1132"/>
      <c r="AR67" s="1132"/>
      <c r="AS67" s="1132"/>
      <c r="AT67" s="1144"/>
      <c r="AU67" s="1341"/>
      <c r="AV67" s="953"/>
    </row>
    <row r="68" spans="1:48" s="131" customFormat="1" ht="44.25" customHeight="1" x14ac:dyDescent="0.2">
      <c r="A68" s="1344"/>
      <c r="B68" s="1015"/>
      <c r="C68" s="1015"/>
      <c r="D68" s="1206"/>
      <c r="E68" s="1206"/>
      <c r="F68" s="265" t="s">
        <v>907</v>
      </c>
      <c r="G68" s="240" t="s">
        <v>887</v>
      </c>
      <c r="H68" s="155" t="s">
        <v>891</v>
      </c>
      <c r="I68" s="155" t="s">
        <v>892</v>
      </c>
      <c r="J68" s="155">
        <v>80.8</v>
      </c>
      <c r="K68" s="155">
        <v>85.8</v>
      </c>
      <c r="L68" s="155">
        <v>88.8</v>
      </c>
      <c r="M68" s="183">
        <v>90.5</v>
      </c>
      <c r="N68" s="1271"/>
      <c r="O68" s="1292"/>
      <c r="P68" s="971"/>
      <c r="Q68" s="971"/>
      <c r="R68" s="971"/>
      <c r="S68" s="971"/>
      <c r="T68" s="971"/>
      <c r="U68" s="971"/>
      <c r="V68" s="1273"/>
      <c r="W68" s="1266"/>
      <c r="X68" s="1269"/>
      <c r="Y68" s="1269"/>
      <c r="Z68" s="1269"/>
      <c r="AA68" s="1079"/>
      <c r="AB68" s="1256"/>
      <c r="AC68" s="1081"/>
      <c r="AD68" s="1079"/>
      <c r="AE68" s="1079"/>
      <c r="AF68" s="1079"/>
      <c r="AG68" s="1079"/>
      <c r="AH68" s="1135"/>
      <c r="AI68" s="1156"/>
      <c r="AJ68" s="1154"/>
      <c r="AK68" s="1154"/>
      <c r="AL68" s="1154"/>
      <c r="AM68" s="1154"/>
      <c r="AN68" s="1155"/>
      <c r="AO68" s="1252"/>
      <c r="AP68" s="1079"/>
      <c r="AQ68" s="1079"/>
      <c r="AR68" s="1079"/>
      <c r="AS68" s="1079"/>
      <c r="AT68" s="1095"/>
      <c r="AU68" s="1342"/>
      <c r="AV68" s="954"/>
    </row>
    <row r="69" spans="1:48" s="131" customFormat="1" ht="44.25" customHeight="1" x14ac:dyDescent="0.2">
      <c r="A69" s="1344"/>
      <c r="B69" s="1015"/>
      <c r="C69" s="1015"/>
      <c r="D69" s="1206"/>
      <c r="E69" s="1206"/>
      <c r="F69" s="265" t="s">
        <v>908</v>
      </c>
      <c r="G69" s="240" t="s">
        <v>898</v>
      </c>
      <c r="H69" s="155" t="s">
        <v>899</v>
      </c>
      <c r="I69" s="155">
        <v>81</v>
      </c>
      <c r="J69" s="155">
        <v>79.14</v>
      </c>
      <c r="K69" s="155">
        <v>80</v>
      </c>
      <c r="L69" s="155">
        <v>81</v>
      </c>
      <c r="M69" s="183">
        <v>81</v>
      </c>
      <c r="N69" s="254" t="s">
        <v>300</v>
      </c>
      <c r="O69" s="238" t="s">
        <v>301</v>
      </c>
      <c r="P69" s="249" t="s">
        <v>13</v>
      </c>
      <c r="Q69" s="156">
        <v>0</v>
      </c>
      <c r="R69" s="156">
        <v>2</v>
      </c>
      <c r="S69" s="156">
        <v>0</v>
      </c>
      <c r="T69" s="156">
        <v>0</v>
      </c>
      <c r="U69" s="156">
        <v>1</v>
      </c>
      <c r="V69" s="219">
        <v>1</v>
      </c>
      <c r="W69" s="263"/>
      <c r="X69" s="217"/>
      <c r="Y69" s="217"/>
      <c r="Z69" s="217"/>
      <c r="AA69" s="413"/>
      <c r="AB69" s="876"/>
      <c r="AC69" s="412"/>
      <c r="AD69" s="413"/>
      <c r="AE69" s="413"/>
      <c r="AF69" s="413"/>
      <c r="AG69" s="413"/>
      <c r="AH69" s="851"/>
      <c r="AI69" s="850"/>
      <c r="AJ69" s="848"/>
      <c r="AK69" s="848"/>
      <c r="AL69" s="848"/>
      <c r="AM69" s="848"/>
      <c r="AN69" s="849"/>
      <c r="AO69" s="412"/>
      <c r="AP69" s="413"/>
      <c r="AQ69" s="413"/>
      <c r="AR69" s="413"/>
      <c r="AS69" s="413"/>
      <c r="AT69" s="415"/>
      <c r="AU69" s="264"/>
      <c r="AV69" s="218" t="s">
        <v>281</v>
      </c>
    </row>
    <row r="70" spans="1:48" s="131" customFormat="1" ht="48.75" customHeight="1" x14ac:dyDescent="0.2">
      <c r="A70" s="1344"/>
      <c r="B70" s="1015"/>
      <c r="C70" s="1015"/>
      <c r="D70" s="1206"/>
      <c r="E70" s="1206"/>
      <c r="F70" s="265" t="s">
        <v>909</v>
      </c>
      <c r="G70" s="240" t="s">
        <v>893</v>
      </c>
      <c r="H70" s="155" t="s">
        <v>895</v>
      </c>
      <c r="I70" s="155" t="s">
        <v>895</v>
      </c>
      <c r="J70" s="155" t="s">
        <v>895</v>
      </c>
      <c r="K70" s="155" t="s">
        <v>895</v>
      </c>
      <c r="L70" s="155" t="s">
        <v>895</v>
      </c>
      <c r="M70" s="183" t="s">
        <v>895</v>
      </c>
      <c r="N70" s="1174" t="s">
        <v>297</v>
      </c>
      <c r="O70" s="1290" t="s">
        <v>304</v>
      </c>
      <c r="P70" s="969" t="s">
        <v>13</v>
      </c>
      <c r="Q70" s="969">
        <v>0</v>
      </c>
      <c r="R70" s="969">
        <v>2</v>
      </c>
      <c r="S70" s="969">
        <v>1</v>
      </c>
      <c r="T70" s="969">
        <v>0</v>
      </c>
      <c r="U70" s="969">
        <v>1</v>
      </c>
      <c r="V70" s="1272">
        <v>0</v>
      </c>
      <c r="W70" s="1264"/>
      <c r="X70" s="1267" t="s">
        <v>2131</v>
      </c>
      <c r="Y70" s="1267"/>
      <c r="Z70" s="1267"/>
      <c r="AA70" s="1078"/>
      <c r="AB70" s="1255"/>
      <c r="AC70" s="1080"/>
      <c r="AD70" s="1078"/>
      <c r="AE70" s="1078"/>
      <c r="AF70" s="1078"/>
      <c r="AG70" s="1078"/>
      <c r="AH70" s="1133"/>
      <c r="AI70" s="1156"/>
      <c r="AJ70" s="1154"/>
      <c r="AK70" s="1154"/>
      <c r="AL70" s="1154"/>
      <c r="AM70" s="1154"/>
      <c r="AN70" s="1155"/>
      <c r="AO70" s="1251"/>
      <c r="AP70" s="1078"/>
      <c r="AQ70" s="1078"/>
      <c r="AR70" s="1078"/>
      <c r="AS70" s="1078"/>
      <c r="AT70" s="1094"/>
      <c r="AU70" s="1340"/>
      <c r="AV70" s="1312" t="s">
        <v>281</v>
      </c>
    </row>
    <row r="71" spans="1:48" s="131" customFormat="1" ht="37.5" customHeight="1" x14ac:dyDescent="0.2">
      <c r="A71" s="1344"/>
      <c r="B71" s="1015"/>
      <c r="C71" s="1015"/>
      <c r="D71" s="1206"/>
      <c r="E71" s="1206"/>
      <c r="F71" s="265" t="s">
        <v>910</v>
      </c>
      <c r="G71" s="240" t="s">
        <v>894</v>
      </c>
      <c r="H71" s="155" t="s">
        <v>896</v>
      </c>
      <c r="I71" s="155" t="s">
        <v>897</v>
      </c>
      <c r="J71" s="155">
        <v>94.38</v>
      </c>
      <c r="K71" s="155">
        <v>94.48</v>
      </c>
      <c r="L71" s="155">
        <v>94.58</v>
      </c>
      <c r="M71" s="183">
        <v>94.7</v>
      </c>
      <c r="N71" s="1021"/>
      <c r="O71" s="1292"/>
      <c r="P71" s="971"/>
      <c r="Q71" s="971"/>
      <c r="R71" s="971"/>
      <c r="S71" s="971"/>
      <c r="T71" s="971"/>
      <c r="U71" s="971"/>
      <c r="V71" s="1273"/>
      <c r="W71" s="1266"/>
      <c r="X71" s="1269"/>
      <c r="Y71" s="1269"/>
      <c r="Z71" s="1269"/>
      <c r="AA71" s="1079"/>
      <c r="AB71" s="1256"/>
      <c r="AC71" s="1081"/>
      <c r="AD71" s="1079"/>
      <c r="AE71" s="1079"/>
      <c r="AF71" s="1079"/>
      <c r="AG71" s="1079"/>
      <c r="AH71" s="1135"/>
      <c r="AI71" s="1156"/>
      <c r="AJ71" s="1154"/>
      <c r="AK71" s="1154"/>
      <c r="AL71" s="1154"/>
      <c r="AM71" s="1154"/>
      <c r="AN71" s="1155"/>
      <c r="AO71" s="1252"/>
      <c r="AP71" s="1079"/>
      <c r="AQ71" s="1079"/>
      <c r="AR71" s="1079"/>
      <c r="AS71" s="1079"/>
      <c r="AT71" s="1095"/>
      <c r="AU71" s="1342"/>
      <c r="AV71" s="1313"/>
    </row>
    <row r="72" spans="1:48" s="131" customFormat="1" ht="13.5" customHeight="1" x14ac:dyDescent="0.2">
      <c r="A72" s="1344"/>
      <c r="B72" s="1015"/>
      <c r="C72" s="1015"/>
      <c r="D72" s="772"/>
      <c r="E72" s="772"/>
      <c r="F72" s="773"/>
      <c r="G72" s="774"/>
      <c r="H72" s="774"/>
      <c r="I72" s="774"/>
      <c r="J72" s="774"/>
      <c r="K72" s="774"/>
      <c r="L72" s="774"/>
      <c r="M72" s="775"/>
      <c r="N72" s="776"/>
      <c r="O72" s="777"/>
      <c r="P72" s="777"/>
      <c r="Q72" s="781"/>
      <c r="R72" s="781"/>
      <c r="S72" s="781"/>
      <c r="T72" s="781"/>
      <c r="U72" s="781"/>
      <c r="V72" s="782"/>
      <c r="W72" s="704">
        <f>+SUM(W61:W71)</f>
        <v>0</v>
      </c>
      <c r="X72" s="704">
        <f t="shared" ref="X72:AB72" si="123">+SUM(X61:X71)</f>
        <v>0</v>
      </c>
      <c r="Y72" s="704">
        <f t="shared" si="123"/>
        <v>0</v>
      </c>
      <c r="Z72" s="704">
        <f t="shared" si="123"/>
        <v>0</v>
      </c>
      <c r="AA72" s="704">
        <f t="shared" si="123"/>
        <v>0</v>
      </c>
      <c r="AB72" s="756">
        <f t="shared" si="123"/>
        <v>0</v>
      </c>
      <c r="AC72" s="704">
        <f>+SUM(AC61:AC71)</f>
        <v>0</v>
      </c>
      <c r="AD72" s="704">
        <f t="shared" ref="AD72" si="124">+SUM(AD61:AD71)</f>
        <v>0</v>
      </c>
      <c r="AE72" s="704">
        <f t="shared" ref="AE72" si="125">+SUM(AE61:AE71)</f>
        <v>0</v>
      </c>
      <c r="AF72" s="704">
        <f t="shared" ref="AF72" si="126">+SUM(AF61:AF71)</f>
        <v>0</v>
      </c>
      <c r="AG72" s="704">
        <f t="shared" ref="AG72" si="127">+SUM(AG61:AG71)</f>
        <v>0</v>
      </c>
      <c r="AH72" s="704">
        <f t="shared" ref="AH72" si="128">+SUM(AH61:AH71)</f>
        <v>0</v>
      </c>
      <c r="AI72" s="723">
        <f>+SUM(AI61:AI71)</f>
        <v>0</v>
      </c>
      <c r="AJ72" s="724">
        <f t="shared" ref="AJ72" si="129">+SUM(AJ61:AJ71)</f>
        <v>0</v>
      </c>
      <c r="AK72" s="724">
        <f t="shared" ref="AK72" si="130">+SUM(AK61:AK71)</f>
        <v>0</v>
      </c>
      <c r="AL72" s="724">
        <f t="shared" ref="AL72" si="131">+SUM(AL61:AL71)</f>
        <v>0</v>
      </c>
      <c r="AM72" s="724">
        <f t="shared" ref="AM72" si="132">+SUM(AM61:AM71)</f>
        <v>0</v>
      </c>
      <c r="AN72" s="892">
        <f t="shared" ref="AN72" si="133">+SUM(AN61:AN71)</f>
        <v>0</v>
      </c>
      <c r="AO72" s="704">
        <f>+SUM(AO61:AO71)</f>
        <v>0</v>
      </c>
      <c r="AP72" s="704">
        <f t="shared" ref="AP72" si="134">+SUM(AP61:AP71)</f>
        <v>0</v>
      </c>
      <c r="AQ72" s="704">
        <f t="shared" ref="AQ72" si="135">+SUM(AQ61:AQ71)</f>
        <v>0</v>
      </c>
      <c r="AR72" s="704">
        <f t="shared" ref="AR72" si="136">+SUM(AR61:AR71)</f>
        <v>0</v>
      </c>
      <c r="AS72" s="704">
        <f t="shared" ref="AS72" si="137">+SUM(AS61:AS71)</f>
        <v>0</v>
      </c>
      <c r="AT72" s="704">
        <f t="shared" ref="AT72:AU72" si="138">+SUM(AT61:AT71)</f>
        <v>0</v>
      </c>
      <c r="AU72" s="704">
        <f t="shared" si="138"/>
        <v>0</v>
      </c>
      <c r="AV72" s="780" t="s">
        <v>2131</v>
      </c>
    </row>
    <row r="73" spans="1:48" s="131" customFormat="1" ht="76.5" customHeight="1" x14ac:dyDescent="0.2">
      <c r="A73" s="1344"/>
      <c r="B73" s="1015" t="s">
        <v>30</v>
      </c>
      <c r="C73" s="1015" t="s">
        <v>64</v>
      </c>
      <c r="D73" s="1206" t="s">
        <v>305</v>
      </c>
      <c r="E73" s="1015" t="s">
        <v>306</v>
      </c>
      <c r="F73" s="269" t="s">
        <v>633</v>
      </c>
      <c r="G73" s="866" t="s">
        <v>634</v>
      </c>
      <c r="H73" s="155">
        <v>26</v>
      </c>
      <c r="I73" s="155">
        <v>26</v>
      </c>
      <c r="J73" s="155"/>
      <c r="K73" s="155">
        <v>26</v>
      </c>
      <c r="L73" s="155"/>
      <c r="M73" s="155"/>
      <c r="N73" s="1270" t="s">
        <v>307</v>
      </c>
      <c r="O73" s="1290" t="s">
        <v>1394</v>
      </c>
      <c r="P73" s="969" t="s">
        <v>13</v>
      </c>
      <c r="Q73" s="969">
        <v>0</v>
      </c>
      <c r="R73" s="969">
        <v>291</v>
      </c>
      <c r="S73" s="969">
        <v>91</v>
      </c>
      <c r="T73" s="969">
        <v>70</v>
      </c>
      <c r="U73" s="969">
        <v>70</v>
      </c>
      <c r="V73" s="1272">
        <v>60</v>
      </c>
      <c r="W73" s="1006"/>
      <c r="X73" s="975"/>
      <c r="Y73" s="975"/>
      <c r="Z73" s="975"/>
      <c r="AA73" s="1078">
        <v>2129400000</v>
      </c>
      <c r="AB73" s="1255">
        <f>+SUM(W73:AA76)</f>
        <v>2129400000</v>
      </c>
      <c r="AC73" s="1080"/>
      <c r="AD73" s="1078"/>
      <c r="AE73" s="1078"/>
      <c r="AF73" s="1078"/>
      <c r="AG73" s="1078">
        <v>1638000000</v>
      </c>
      <c r="AH73" s="1133">
        <f>+SUM(AC73:AG76)</f>
        <v>1638000000</v>
      </c>
      <c r="AI73" s="1156"/>
      <c r="AJ73" s="1154"/>
      <c r="AK73" s="1154"/>
      <c r="AL73" s="1154"/>
      <c r="AM73" s="1154">
        <v>1638000000</v>
      </c>
      <c r="AN73" s="1155">
        <f>+SUM(AI73:AM76)</f>
        <v>1638000000</v>
      </c>
      <c r="AO73" s="1251"/>
      <c r="AP73" s="1078"/>
      <c r="AQ73" s="1078"/>
      <c r="AR73" s="1078"/>
      <c r="AS73" s="1078">
        <v>1404000000</v>
      </c>
      <c r="AT73" s="1094">
        <f>+SUM(AO73:AS76)</f>
        <v>1404000000</v>
      </c>
      <c r="AU73" s="987">
        <f t="shared" ref="AU73:AU96" si="139">SUM(AB73+AH73+AN73+AT73)</f>
        <v>6809400000</v>
      </c>
      <c r="AV73" s="952" t="s">
        <v>310</v>
      </c>
    </row>
    <row r="74" spans="1:48" s="131" customFormat="1" ht="76.5" customHeight="1" x14ac:dyDescent="0.2">
      <c r="A74" s="1344"/>
      <c r="B74" s="1015"/>
      <c r="C74" s="1015"/>
      <c r="D74" s="1206"/>
      <c r="E74" s="1015"/>
      <c r="F74" s="269" t="s">
        <v>635</v>
      </c>
      <c r="G74" s="866" t="s">
        <v>636</v>
      </c>
      <c r="H74" s="155">
        <v>100</v>
      </c>
      <c r="I74" s="155">
        <v>100</v>
      </c>
      <c r="J74" s="155">
        <v>25</v>
      </c>
      <c r="K74" s="155">
        <v>25</v>
      </c>
      <c r="L74" s="155">
        <v>25</v>
      </c>
      <c r="M74" s="155">
        <v>25</v>
      </c>
      <c r="N74" s="1298"/>
      <c r="O74" s="1291"/>
      <c r="P74" s="970"/>
      <c r="Q74" s="970"/>
      <c r="R74" s="970"/>
      <c r="S74" s="970"/>
      <c r="T74" s="970"/>
      <c r="U74" s="970"/>
      <c r="V74" s="1279"/>
      <c r="W74" s="1007"/>
      <c r="X74" s="976"/>
      <c r="Y74" s="976"/>
      <c r="Z74" s="976"/>
      <c r="AA74" s="1132"/>
      <c r="AB74" s="1263"/>
      <c r="AC74" s="1131"/>
      <c r="AD74" s="1132"/>
      <c r="AE74" s="1132"/>
      <c r="AF74" s="1132"/>
      <c r="AG74" s="1132"/>
      <c r="AH74" s="1134"/>
      <c r="AI74" s="1156"/>
      <c r="AJ74" s="1154"/>
      <c r="AK74" s="1154"/>
      <c r="AL74" s="1154"/>
      <c r="AM74" s="1154"/>
      <c r="AN74" s="1155"/>
      <c r="AO74" s="1254"/>
      <c r="AP74" s="1132"/>
      <c r="AQ74" s="1132"/>
      <c r="AR74" s="1132"/>
      <c r="AS74" s="1132"/>
      <c r="AT74" s="1144"/>
      <c r="AU74" s="988">
        <f t="shared" si="139"/>
        <v>0</v>
      </c>
      <c r="AV74" s="953"/>
    </row>
    <row r="75" spans="1:48" s="131" customFormat="1" ht="191.25" x14ac:dyDescent="0.2">
      <c r="A75" s="1344"/>
      <c r="B75" s="1015"/>
      <c r="C75" s="1015"/>
      <c r="D75" s="1206"/>
      <c r="E75" s="1015"/>
      <c r="F75" s="269" t="s">
        <v>637</v>
      </c>
      <c r="G75" s="866" t="s">
        <v>638</v>
      </c>
      <c r="H75" s="155">
        <v>14</v>
      </c>
      <c r="I75" s="155">
        <v>14</v>
      </c>
      <c r="J75" s="155"/>
      <c r="K75" s="155"/>
      <c r="L75" s="155">
        <v>14</v>
      </c>
      <c r="M75" s="155"/>
      <c r="N75" s="1298"/>
      <c r="O75" s="1291"/>
      <c r="P75" s="970"/>
      <c r="Q75" s="970"/>
      <c r="R75" s="970"/>
      <c r="S75" s="970"/>
      <c r="T75" s="970"/>
      <c r="U75" s="970"/>
      <c r="V75" s="1279"/>
      <c r="W75" s="1007"/>
      <c r="X75" s="976"/>
      <c r="Y75" s="976"/>
      <c r="Z75" s="976"/>
      <c r="AA75" s="1132"/>
      <c r="AB75" s="1263"/>
      <c r="AC75" s="1131"/>
      <c r="AD75" s="1132"/>
      <c r="AE75" s="1132"/>
      <c r="AF75" s="1132"/>
      <c r="AG75" s="1132"/>
      <c r="AH75" s="1134"/>
      <c r="AI75" s="1156"/>
      <c r="AJ75" s="1154"/>
      <c r="AK75" s="1154"/>
      <c r="AL75" s="1154"/>
      <c r="AM75" s="1154"/>
      <c r="AN75" s="1155"/>
      <c r="AO75" s="1254"/>
      <c r="AP75" s="1132"/>
      <c r="AQ75" s="1132"/>
      <c r="AR75" s="1132"/>
      <c r="AS75" s="1132"/>
      <c r="AT75" s="1144"/>
      <c r="AU75" s="988">
        <f t="shared" si="139"/>
        <v>0</v>
      </c>
      <c r="AV75" s="953"/>
    </row>
    <row r="76" spans="1:48" s="131" customFormat="1" ht="76.5" customHeight="1" x14ac:dyDescent="0.2">
      <c r="A76" s="1344"/>
      <c r="B76" s="1015"/>
      <c r="C76" s="1015"/>
      <c r="D76" s="1206"/>
      <c r="E76" s="1015"/>
      <c r="F76" s="269" t="s">
        <v>639</v>
      </c>
      <c r="G76" s="866" t="s">
        <v>640</v>
      </c>
      <c r="H76" s="155">
        <v>3625</v>
      </c>
      <c r="I76" s="155">
        <v>140</v>
      </c>
      <c r="J76" s="155">
        <v>28</v>
      </c>
      <c r="K76" s="155">
        <v>50</v>
      </c>
      <c r="L76" s="155">
        <v>50</v>
      </c>
      <c r="M76" s="155">
        <v>12</v>
      </c>
      <c r="N76" s="1271"/>
      <c r="O76" s="1292"/>
      <c r="P76" s="971"/>
      <c r="Q76" s="971"/>
      <c r="R76" s="971"/>
      <c r="S76" s="971"/>
      <c r="T76" s="971"/>
      <c r="U76" s="971"/>
      <c r="V76" s="1273"/>
      <c r="W76" s="1008"/>
      <c r="X76" s="977"/>
      <c r="Y76" s="977"/>
      <c r="Z76" s="977"/>
      <c r="AA76" s="1079"/>
      <c r="AB76" s="1256"/>
      <c r="AC76" s="1081"/>
      <c r="AD76" s="1079"/>
      <c r="AE76" s="1079"/>
      <c r="AF76" s="1079"/>
      <c r="AG76" s="1079"/>
      <c r="AH76" s="1135"/>
      <c r="AI76" s="1156"/>
      <c r="AJ76" s="1154"/>
      <c r="AK76" s="1154"/>
      <c r="AL76" s="1154"/>
      <c r="AM76" s="1154"/>
      <c r="AN76" s="1155"/>
      <c r="AO76" s="1252"/>
      <c r="AP76" s="1079"/>
      <c r="AQ76" s="1079"/>
      <c r="AR76" s="1079"/>
      <c r="AS76" s="1079"/>
      <c r="AT76" s="1095"/>
      <c r="AU76" s="989">
        <f t="shared" si="139"/>
        <v>0</v>
      </c>
      <c r="AV76" s="954"/>
    </row>
    <row r="77" spans="1:48" s="131" customFormat="1" ht="68.25" customHeight="1" x14ac:dyDescent="0.2">
      <c r="A77" s="1344"/>
      <c r="B77" s="1015"/>
      <c r="C77" s="1015"/>
      <c r="D77" s="1206"/>
      <c r="E77" s="1015"/>
      <c r="F77" s="269" t="s">
        <v>633</v>
      </c>
      <c r="G77" s="866" t="s">
        <v>634</v>
      </c>
      <c r="H77" s="155">
        <v>26</v>
      </c>
      <c r="I77" s="155">
        <v>26</v>
      </c>
      <c r="J77" s="155"/>
      <c r="K77" s="155">
        <v>26</v>
      </c>
      <c r="L77" s="155"/>
      <c r="M77" s="155"/>
      <c r="N77" s="1270" t="s">
        <v>308</v>
      </c>
      <c r="O77" s="1335" t="s">
        <v>1395</v>
      </c>
      <c r="P77" s="1082" t="s">
        <v>13</v>
      </c>
      <c r="Q77" s="969">
        <v>0</v>
      </c>
      <c r="R77" s="969">
        <v>300</v>
      </c>
      <c r="S77" s="969">
        <v>62.4</v>
      </c>
      <c r="T77" s="969">
        <v>72</v>
      </c>
      <c r="U77" s="969">
        <v>80</v>
      </c>
      <c r="V77" s="1272">
        <v>85.6</v>
      </c>
      <c r="W77" s="1006"/>
      <c r="X77" s="975">
        <v>93600000000</v>
      </c>
      <c r="Y77" s="975"/>
      <c r="Z77" s="975"/>
      <c r="AA77" s="1078"/>
      <c r="AB77" s="1255">
        <f>+SUM(W77:AA82)</f>
        <v>93600000000</v>
      </c>
      <c r="AC77" s="1080"/>
      <c r="AD77" s="1078">
        <v>108000000000</v>
      </c>
      <c r="AE77" s="1078"/>
      <c r="AF77" s="1078"/>
      <c r="AG77" s="1078"/>
      <c r="AH77" s="1133">
        <f>+SUM(AC77:AG82)</f>
        <v>108000000000</v>
      </c>
      <c r="AI77" s="1156"/>
      <c r="AJ77" s="1154">
        <v>75000000000</v>
      </c>
      <c r="AK77" s="1154"/>
      <c r="AL77" s="1154"/>
      <c r="AM77" s="1154">
        <v>45000000000</v>
      </c>
      <c r="AN77" s="1155">
        <f>+SUM(AI77:AM82)</f>
        <v>120000000000</v>
      </c>
      <c r="AO77" s="1251"/>
      <c r="AP77" s="1078">
        <v>85367852208.640915</v>
      </c>
      <c r="AQ77" s="1078"/>
      <c r="AR77" s="1078"/>
      <c r="AS77" s="1078">
        <v>43032147791.35907</v>
      </c>
      <c r="AT77" s="1094">
        <f>+SUM(AO77:AS82)</f>
        <v>128399999999.99998</v>
      </c>
      <c r="AU77" s="987">
        <f t="shared" si="139"/>
        <v>450000000000</v>
      </c>
      <c r="AV77" s="952" t="s">
        <v>310</v>
      </c>
    </row>
    <row r="78" spans="1:48" s="131" customFormat="1" ht="178.5" x14ac:dyDescent="0.2">
      <c r="A78" s="1344"/>
      <c r="B78" s="1015"/>
      <c r="C78" s="1015"/>
      <c r="D78" s="1206"/>
      <c r="E78" s="1015"/>
      <c r="F78" s="269" t="s">
        <v>641</v>
      </c>
      <c r="G78" s="866" t="s">
        <v>642</v>
      </c>
      <c r="H78" s="155">
        <v>20</v>
      </c>
      <c r="I78" s="155">
        <v>20</v>
      </c>
      <c r="J78" s="155"/>
      <c r="K78" s="155">
        <v>20</v>
      </c>
      <c r="L78" s="155"/>
      <c r="M78" s="155"/>
      <c r="N78" s="1298"/>
      <c r="O78" s="1336"/>
      <c r="P78" s="1185"/>
      <c r="Q78" s="970"/>
      <c r="R78" s="970"/>
      <c r="S78" s="970"/>
      <c r="T78" s="970"/>
      <c r="U78" s="970"/>
      <c r="V78" s="1279"/>
      <c r="W78" s="1007"/>
      <c r="X78" s="976"/>
      <c r="Y78" s="976"/>
      <c r="Z78" s="976"/>
      <c r="AA78" s="1132"/>
      <c r="AB78" s="1263"/>
      <c r="AC78" s="1131"/>
      <c r="AD78" s="1132"/>
      <c r="AE78" s="1132"/>
      <c r="AF78" s="1132"/>
      <c r="AG78" s="1132"/>
      <c r="AH78" s="1134"/>
      <c r="AI78" s="1156"/>
      <c r="AJ78" s="1154"/>
      <c r="AK78" s="1154"/>
      <c r="AL78" s="1154"/>
      <c r="AM78" s="1154"/>
      <c r="AN78" s="1155"/>
      <c r="AO78" s="1254"/>
      <c r="AP78" s="1132"/>
      <c r="AQ78" s="1132"/>
      <c r="AR78" s="1132"/>
      <c r="AS78" s="1132"/>
      <c r="AT78" s="1144"/>
      <c r="AU78" s="988">
        <f t="shared" si="139"/>
        <v>0</v>
      </c>
      <c r="AV78" s="953"/>
    </row>
    <row r="79" spans="1:48" s="131" customFormat="1" ht="191.25" x14ac:dyDescent="0.2">
      <c r="A79" s="1344"/>
      <c r="B79" s="1015"/>
      <c r="C79" s="1015"/>
      <c r="D79" s="1206"/>
      <c r="E79" s="1015"/>
      <c r="F79" s="269" t="s">
        <v>637</v>
      </c>
      <c r="G79" s="866" t="s">
        <v>638</v>
      </c>
      <c r="H79" s="155">
        <v>14</v>
      </c>
      <c r="I79" s="155">
        <v>14</v>
      </c>
      <c r="J79" s="155"/>
      <c r="K79" s="155"/>
      <c r="L79" s="155">
        <v>14</v>
      </c>
      <c r="M79" s="155"/>
      <c r="N79" s="1298"/>
      <c r="O79" s="1336"/>
      <c r="P79" s="1185"/>
      <c r="Q79" s="970"/>
      <c r="R79" s="970"/>
      <c r="S79" s="970"/>
      <c r="T79" s="970"/>
      <c r="U79" s="970"/>
      <c r="V79" s="1279"/>
      <c r="W79" s="1007"/>
      <c r="X79" s="976"/>
      <c r="Y79" s="976"/>
      <c r="Z79" s="976"/>
      <c r="AA79" s="1132"/>
      <c r="AB79" s="1263"/>
      <c r="AC79" s="1131"/>
      <c r="AD79" s="1132"/>
      <c r="AE79" s="1132"/>
      <c r="AF79" s="1132"/>
      <c r="AG79" s="1132"/>
      <c r="AH79" s="1134"/>
      <c r="AI79" s="1156"/>
      <c r="AJ79" s="1154"/>
      <c r="AK79" s="1154"/>
      <c r="AL79" s="1154"/>
      <c r="AM79" s="1154"/>
      <c r="AN79" s="1155"/>
      <c r="AO79" s="1254"/>
      <c r="AP79" s="1132"/>
      <c r="AQ79" s="1132"/>
      <c r="AR79" s="1132"/>
      <c r="AS79" s="1132"/>
      <c r="AT79" s="1144"/>
      <c r="AU79" s="988">
        <f t="shared" si="139"/>
        <v>0</v>
      </c>
      <c r="AV79" s="953"/>
    </row>
    <row r="80" spans="1:48" s="131" customFormat="1" ht="165.75" x14ac:dyDescent="0.2">
      <c r="A80" s="1344"/>
      <c r="B80" s="1015"/>
      <c r="C80" s="1015"/>
      <c r="D80" s="1206"/>
      <c r="E80" s="1015"/>
      <c r="F80" s="269" t="s">
        <v>635</v>
      </c>
      <c r="G80" s="866" t="s">
        <v>636</v>
      </c>
      <c r="H80" s="155">
        <v>100</v>
      </c>
      <c r="I80" s="155">
        <v>100</v>
      </c>
      <c r="J80" s="155">
        <v>25</v>
      </c>
      <c r="K80" s="155">
        <v>25</v>
      </c>
      <c r="L80" s="155">
        <v>25</v>
      </c>
      <c r="M80" s="155">
        <v>25</v>
      </c>
      <c r="N80" s="1298"/>
      <c r="O80" s="1336"/>
      <c r="P80" s="1185"/>
      <c r="Q80" s="970"/>
      <c r="R80" s="970"/>
      <c r="S80" s="970"/>
      <c r="T80" s="970"/>
      <c r="U80" s="970"/>
      <c r="V80" s="1279"/>
      <c r="W80" s="1007"/>
      <c r="X80" s="976"/>
      <c r="Y80" s="976"/>
      <c r="Z80" s="976"/>
      <c r="AA80" s="1132"/>
      <c r="AB80" s="1263"/>
      <c r="AC80" s="1131"/>
      <c r="AD80" s="1132"/>
      <c r="AE80" s="1132"/>
      <c r="AF80" s="1132"/>
      <c r="AG80" s="1132"/>
      <c r="AH80" s="1134"/>
      <c r="AI80" s="1156"/>
      <c r="AJ80" s="1154"/>
      <c r="AK80" s="1154"/>
      <c r="AL80" s="1154"/>
      <c r="AM80" s="1154"/>
      <c r="AN80" s="1155"/>
      <c r="AO80" s="1254"/>
      <c r="AP80" s="1132"/>
      <c r="AQ80" s="1132"/>
      <c r="AR80" s="1132"/>
      <c r="AS80" s="1132"/>
      <c r="AT80" s="1144"/>
      <c r="AU80" s="988">
        <f t="shared" si="139"/>
        <v>0</v>
      </c>
      <c r="AV80" s="953"/>
    </row>
    <row r="81" spans="1:48" s="131" customFormat="1" ht="165.75" x14ac:dyDescent="0.2">
      <c r="A81" s="1344"/>
      <c r="B81" s="1015"/>
      <c r="C81" s="1015"/>
      <c r="D81" s="1206"/>
      <c r="E81" s="1015"/>
      <c r="F81" s="269" t="s">
        <v>643</v>
      </c>
      <c r="G81" s="866" t="s">
        <v>644</v>
      </c>
      <c r="H81" s="155">
        <v>32.799999999999997</v>
      </c>
      <c r="I81" s="155">
        <v>32.799999999999997</v>
      </c>
      <c r="J81" s="155"/>
      <c r="K81" s="155">
        <v>11.6</v>
      </c>
      <c r="L81" s="155">
        <v>21.2</v>
      </c>
      <c r="M81" s="155"/>
      <c r="N81" s="1298"/>
      <c r="O81" s="1336"/>
      <c r="P81" s="1185"/>
      <c r="Q81" s="970"/>
      <c r="R81" s="970"/>
      <c r="S81" s="970"/>
      <c r="T81" s="970"/>
      <c r="U81" s="970"/>
      <c r="V81" s="1279"/>
      <c r="W81" s="1007"/>
      <c r="X81" s="976"/>
      <c r="Y81" s="976"/>
      <c r="Z81" s="976"/>
      <c r="AA81" s="1132"/>
      <c r="AB81" s="1263"/>
      <c r="AC81" s="1131"/>
      <c r="AD81" s="1132"/>
      <c r="AE81" s="1132"/>
      <c r="AF81" s="1132"/>
      <c r="AG81" s="1132"/>
      <c r="AH81" s="1134"/>
      <c r="AI81" s="1156"/>
      <c r="AJ81" s="1154"/>
      <c r="AK81" s="1154"/>
      <c r="AL81" s="1154"/>
      <c r="AM81" s="1154"/>
      <c r="AN81" s="1155"/>
      <c r="AO81" s="1254"/>
      <c r="AP81" s="1132"/>
      <c r="AQ81" s="1132"/>
      <c r="AR81" s="1132"/>
      <c r="AS81" s="1132"/>
      <c r="AT81" s="1144"/>
      <c r="AU81" s="988">
        <f t="shared" si="139"/>
        <v>0</v>
      </c>
      <c r="AV81" s="953"/>
    </row>
    <row r="82" spans="1:48" s="131" customFormat="1" ht="127.5" x14ac:dyDescent="0.2">
      <c r="A82" s="1344"/>
      <c r="B82" s="1015"/>
      <c r="C82" s="1015"/>
      <c r="D82" s="1206"/>
      <c r="E82" s="1015"/>
      <c r="F82" s="269" t="s">
        <v>639</v>
      </c>
      <c r="G82" s="866" t="s">
        <v>640</v>
      </c>
      <c r="H82" s="155">
        <v>3625</v>
      </c>
      <c r="I82" s="155">
        <v>140</v>
      </c>
      <c r="J82" s="155">
        <v>28</v>
      </c>
      <c r="K82" s="155">
        <v>50</v>
      </c>
      <c r="L82" s="155">
        <v>50</v>
      </c>
      <c r="M82" s="155">
        <v>12</v>
      </c>
      <c r="N82" s="1271"/>
      <c r="O82" s="1337"/>
      <c r="P82" s="1083"/>
      <c r="Q82" s="971"/>
      <c r="R82" s="971"/>
      <c r="S82" s="971"/>
      <c r="T82" s="971"/>
      <c r="U82" s="971"/>
      <c r="V82" s="1273"/>
      <c r="W82" s="1008"/>
      <c r="X82" s="977"/>
      <c r="Y82" s="977"/>
      <c r="Z82" s="977"/>
      <c r="AA82" s="1079"/>
      <c r="AB82" s="1256"/>
      <c r="AC82" s="1081"/>
      <c r="AD82" s="1079"/>
      <c r="AE82" s="1079"/>
      <c r="AF82" s="1079"/>
      <c r="AG82" s="1079"/>
      <c r="AH82" s="1135"/>
      <c r="AI82" s="1156"/>
      <c r="AJ82" s="1154"/>
      <c r="AK82" s="1154"/>
      <c r="AL82" s="1154"/>
      <c r="AM82" s="1154"/>
      <c r="AN82" s="1155"/>
      <c r="AO82" s="1252"/>
      <c r="AP82" s="1079"/>
      <c r="AQ82" s="1079"/>
      <c r="AR82" s="1079"/>
      <c r="AS82" s="1079"/>
      <c r="AT82" s="1095"/>
      <c r="AU82" s="989">
        <f t="shared" si="139"/>
        <v>0</v>
      </c>
      <c r="AV82" s="954"/>
    </row>
    <row r="83" spans="1:48" s="131" customFormat="1" ht="114" customHeight="1" x14ac:dyDescent="0.2">
      <c r="A83" s="1344"/>
      <c r="B83" s="1015"/>
      <c r="C83" s="1015"/>
      <c r="D83" s="1206"/>
      <c r="E83" s="1015"/>
      <c r="F83" s="269" t="s">
        <v>645</v>
      </c>
      <c r="G83" s="159" t="s">
        <v>646</v>
      </c>
      <c r="H83" s="155">
        <v>3625</v>
      </c>
      <c r="I83" s="155">
        <v>2000</v>
      </c>
      <c r="J83" s="155">
        <v>300</v>
      </c>
      <c r="K83" s="155">
        <v>600</v>
      </c>
      <c r="L83" s="155">
        <v>600</v>
      </c>
      <c r="M83" s="155">
        <v>500</v>
      </c>
      <c r="N83" s="238" t="s">
        <v>311</v>
      </c>
      <c r="O83" s="238" t="s">
        <v>1396</v>
      </c>
      <c r="P83" s="249" t="s">
        <v>13</v>
      </c>
      <c r="Q83" s="156">
        <v>0</v>
      </c>
      <c r="R83" s="157">
        <v>2000</v>
      </c>
      <c r="S83" s="544">
        <v>392.07</v>
      </c>
      <c r="T83" s="157">
        <v>600</v>
      </c>
      <c r="U83" s="157">
        <v>600</v>
      </c>
      <c r="V83" s="545">
        <v>407.93</v>
      </c>
      <c r="W83" s="371"/>
      <c r="X83" s="371"/>
      <c r="Y83" s="371"/>
      <c r="Z83" s="371"/>
      <c r="AA83" s="413">
        <v>2328999937.75</v>
      </c>
      <c r="AB83" s="876">
        <f>+SUM(W83:AA83)</f>
        <v>2328999937.75</v>
      </c>
      <c r="AC83" s="412"/>
      <c r="AD83" s="413"/>
      <c r="AE83" s="413"/>
      <c r="AF83" s="413"/>
      <c r="AG83" s="413">
        <v>3084823206</v>
      </c>
      <c r="AH83" s="851">
        <f>+SUM(AC83:AG83)</f>
        <v>3084823206</v>
      </c>
      <c r="AI83" s="850"/>
      <c r="AJ83" s="848"/>
      <c r="AK83" s="848"/>
      <c r="AL83" s="848"/>
      <c r="AM83" s="848">
        <v>2566594835</v>
      </c>
      <c r="AN83" s="849">
        <f>+SUM(AI83:AM83)</f>
        <v>2566594835</v>
      </c>
      <c r="AO83" s="853"/>
      <c r="AP83" s="413"/>
      <c r="AQ83" s="413"/>
      <c r="AR83" s="413"/>
      <c r="AS83" s="413">
        <v>1995093942.25</v>
      </c>
      <c r="AT83" s="415">
        <f>+SUM(AO83:AS83)</f>
        <v>1995093942.25</v>
      </c>
      <c r="AU83" s="255">
        <f t="shared" si="139"/>
        <v>9975511921</v>
      </c>
      <c r="AV83" s="218" t="s">
        <v>310</v>
      </c>
    </row>
    <row r="84" spans="1:48" s="131" customFormat="1" ht="65.25" customHeight="1" x14ac:dyDescent="0.2">
      <c r="A84" s="1344"/>
      <c r="B84" s="1015"/>
      <c r="C84" s="1015"/>
      <c r="D84" s="1206"/>
      <c r="E84" s="1015"/>
      <c r="F84" s="269" t="s">
        <v>1006</v>
      </c>
      <c r="G84" s="866" t="s">
        <v>1003</v>
      </c>
      <c r="H84" s="155">
        <v>1.44</v>
      </c>
      <c r="I84" s="155">
        <v>1.6</v>
      </c>
      <c r="J84" s="155">
        <v>1.44</v>
      </c>
      <c r="K84" s="155">
        <v>1.5</v>
      </c>
      <c r="L84" s="155">
        <v>1.55</v>
      </c>
      <c r="M84" s="155">
        <v>1.6</v>
      </c>
      <c r="N84" s="238" t="s">
        <v>312</v>
      </c>
      <c r="O84" s="238" t="s">
        <v>1397</v>
      </c>
      <c r="P84" s="249" t="s">
        <v>13</v>
      </c>
      <c r="Q84" s="156">
        <v>0</v>
      </c>
      <c r="R84" s="156">
        <v>5</v>
      </c>
      <c r="S84" s="156">
        <v>1</v>
      </c>
      <c r="T84" s="156">
        <v>1</v>
      </c>
      <c r="U84" s="156">
        <v>2</v>
      </c>
      <c r="V84" s="219">
        <v>1</v>
      </c>
      <c r="W84" s="371"/>
      <c r="X84" s="371"/>
      <c r="Y84" s="371"/>
      <c r="Z84" s="371"/>
      <c r="AA84" s="413">
        <v>1000000000</v>
      </c>
      <c r="AB84" s="876">
        <f>+SUM(W84:AA84)</f>
        <v>1000000000</v>
      </c>
      <c r="AC84" s="412"/>
      <c r="AD84" s="413"/>
      <c r="AE84" s="413"/>
      <c r="AF84" s="413"/>
      <c r="AG84" s="413">
        <v>500000000</v>
      </c>
      <c r="AH84" s="851">
        <f>+SUM(AC84:AG84)</f>
        <v>500000000</v>
      </c>
      <c r="AI84" s="850"/>
      <c r="AJ84" s="848"/>
      <c r="AK84" s="848"/>
      <c r="AL84" s="848"/>
      <c r="AM84" s="848">
        <v>500000000</v>
      </c>
      <c r="AN84" s="849">
        <f>+SUM(AI84:AM84)</f>
        <v>500000000</v>
      </c>
      <c r="AO84" s="853"/>
      <c r="AP84" s="413"/>
      <c r="AQ84" s="413"/>
      <c r="AR84" s="413"/>
      <c r="AS84" s="413">
        <v>500000000</v>
      </c>
      <c r="AT84" s="415">
        <f>+SUM(AO84:AS84)</f>
        <v>500000000</v>
      </c>
      <c r="AU84" s="255">
        <f t="shared" si="139"/>
        <v>2500000000</v>
      </c>
      <c r="AV84" s="218" t="s">
        <v>310</v>
      </c>
    </row>
    <row r="85" spans="1:48" s="131" customFormat="1" ht="105.75" customHeight="1" x14ac:dyDescent="0.2">
      <c r="A85" s="1344"/>
      <c r="B85" s="1015"/>
      <c r="C85" s="1015"/>
      <c r="D85" s="1206"/>
      <c r="E85" s="1015"/>
      <c r="F85" s="269" t="s">
        <v>645</v>
      </c>
      <c r="G85" s="866" t="s">
        <v>646</v>
      </c>
      <c r="H85" s="155">
        <v>3625</v>
      </c>
      <c r="I85" s="155">
        <v>2000</v>
      </c>
      <c r="J85" s="155">
        <v>300</v>
      </c>
      <c r="K85" s="155">
        <v>600</v>
      </c>
      <c r="L85" s="155">
        <v>600</v>
      </c>
      <c r="M85" s="155">
        <v>500</v>
      </c>
      <c r="N85" s="238" t="s">
        <v>313</v>
      </c>
      <c r="O85" s="238" t="s">
        <v>1398</v>
      </c>
      <c r="P85" s="249" t="s">
        <v>13</v>
      </c>
      <c r="Q85" s="156">
        <v>0</v>
      </c>
      <c r="R85" s="156">
        <v>6</v>
      </c>
      <c r="S85" s="156">
        <v>6</v>
      </c>
      <c r="T85" s="156"/>
      <c r="U85" s="156"/>
      <c r="V85" s="219"/>
      <c r="W85" s="371"/>
      <c r="X85" s="371"/>
      <c r="Y85" s="371"/>
      <c r="Z85" s="371"/>
      <c r="AA85" s="413">
        <v>13900000000</v>
      </c>
      <c r="AB85" s="876">
        <f>+SUM(W85:AA85)</f>
        <v>13900000000</v>
      </c>
      <c r="AC85" s="412"/>
      <c r="AD85" s="413"/>
      <c r="AE85" s="413"/>
      <c r="AF85" s="413"/>
      <c r="AG85" s="413"/>
      <c r="AH85" s="851">
        <f>+SUM(AC85:AG85)</f>
        <v>0</v>
      </c>
      <c r="AI85" s="850"/>
      <c r="AJ85" s="848"/>
      <c r="AK85" s="848"/>
      <c r="AL85" s="848"/>
      <c r="AM85" s="848"/>
      <c r="AN85" s="849">
        <f>+SUM(AI85:AM85)</f>
        <v>0</v>
      </c>
      <c r="AO85" s="853"/>
      <c r="AP85" s="413"/>
      <c r="AQ85" s="413"/>
      <c r="AR85" s="413"/>
      <c r="AS85" s="413"/>
      <c r="AT85" s="415">
        <f>+SUM(AO85:AS85)</f>
        <v>0</v>
      </c>
      <c r="AU85" s="255">
        <f t="shared" si="139"/>
        <v>13900000000</v>
      </c>
      <c r="AV85" s="218" t="s">
        <v>310</v>
      </c>
    </row>
    <row r="86" spans="1:48" s="131" customFormat="1" ht="67.5" customHeight="1" x14ac:dyDescent="0.2">
      <c r="A86" s="1344"/>
      <c r="B86" s="1015"/>
      <c r="C86" s="1015"/>
      <c r="D86" s="1206"/>
      <c r="E86" s="1015"/>
      <c r="F86" s="269" t="s">
        <v>1393</v>
      </c>
      <c r="G86" s="866" t="s">
        <v>1382</v>
      </c>
      <c r="H86" s="155">
        <v>8.86</v>
      </c>
      <c r="I86" s="155">
        <v>9</v>
      </c>
      <c r="J86" s="155">
        <v>8.89</v>
      </c>
      <c r="K86" s="155">
        <v>8.93</v>
      </c>
      <c r="L86" s="155">
        <v>8.9600000000000009</v>
      </c>
      <c r="M86" s="155">
        <v>9</v>
      </c>
      <c r="N86" s="1270" t="s">
        <v>309</v>
      </c>
      <c r="O86" s="1068" t="s">
        <v>1399</v>
      </c>
      <c r="P86" s="969" t="s">
        <v>13</v>
      </c>
      <c r="Q86" s="969">
        <v>0</v>
      </c>
      <c r="R86" s="969">
        <v>3</v>
      </c>
      <c r="S86" s="969">
        <v>0</v>
      </c>
      <c r="T86" s="969">
        <v>1</v>
      </c>
      <c r="U86" s="969">
        <v>1</v>
      </c>
      <c r="V86" s="1272">
        <v>1</v>
      </c>
      <c r="W86" s="1006"/>
      <c r="X86" s="975"/>
      <c r="Y86" s="975"/>
      <c r="Z86" s="975"/>
      <c r="AA86" s="1078"/>
      <c r="AB86" s="1255">
        <f>+SUM(W86:AA86)</f>
        <v>0</v>
      </c>
      <c r="AC86" s="1080"/>
      <c r="AD86" s="1078"/>
      <c r="AE86" s="1078"/>
      <c r="AF86" s="1078"/>
      <c r="AG86" s="1078">
        <v>1000000000</v>
      </c>
      <c r="AH86" s="1133">
        <f>+SUM(AC86:AG86)</f>
        <v>1000000000</v>
      </c>
      <c r="AI86" s="1156"/>
      <c r="AJ86" s="1154"/>
      <c r="AK86" s="1154"/>
      <c r="AL86" s="1154"/>
      <c r="AM86" s="1154">
        <v>500000000</v>
      </c>
      <c r="AN86" s="1155">
        <f>+SUM(AI86:AM86)</f>
        <v>500000000</v>
      </c>
      <c r="AO86" s="1251"/>
      <c r="AP86" s="1078"/>
      <c r="AQ86" s="1078"/>
      <c r="AR86" s="1078"/>
      <c r="AS86" s="1078">
        <v>500000000</v>
      </c>
      <c r="AT86" s="1094">
        <f>+SUM(AO86:AS86)</f>
        <v>500000000</v>
      </c>
      <c r="AU86" s="1275">
        <f t="shared" si="139"/>
        <v>2000000000</v>
      </c>
      <c r="AV86" s="952" t="s">
        <v>310</v>
      </c>
    </row>
    <row r="87" spans="1:48" s="131" customFormat="1" ht="54.75" customHeight="1" x14ac:dyDescent="0.2">
      <c r="A87" s="1344"/>
      <c r="B87" s="1015"/>
      <c r="C87" s="1015"/>
      <c r="D87" s="1206"/>
      <c r="E87" s="1015"/>
      <c r="F87" s="269" t="s">
        <v>2255</v>
      </c>
      <c r="G87" s="866" t="s">
        <v>2220</v>
      </c>
      <c r="H87" s="155">
        <v>2.94</v>
      </c>
      <c r="I87" s="256">
        <v>4</v>
      </c>
      <c r="J87" s="155">
        <v>2.94</v>
      </c>
      <c r="K87" s="155">
        <v>2.94</v>
      </c>
      <c r="L87" s="256">
        <v>3.6</v>
      </c>
      <c r="M87" s="256">
        <v>4</v>
      </c>
      <c r="N87" s="1298"/>
      <c r="O87" s="1184"/>
      <c r="P87" s="970"/>
      <c r="Q87" s="970"/>
      <c r="R87" s="970"/>
      <c r="S87" s="970"/>
      <c r="T87" s="970"/>
      <c r="U87" s="970"/>
      <c r="V87" s="1279"/>
      <c r="W87" s="1007"/>
      <c r="X87" s="976"/>
      <c r="Y87" s="976"/>
      <c r="Z87" s="976"/>
      <c r="AA87" s="1132"/>
      <c r="AB87" s="1263"/>
      <c r="AC87" s="1131"/>
      <c r="AD87" s="1132"/>
      <c r="AE87" s="1132"/>
      <c r="AF87" s="1132"/>
      <c r="AG87" s="1132"/>
      <c r="AH87" s="1134"/>
      <c r="AI87" s="1156"/>
      <c r="AJ87" s="1154"/>
      <c r="AK87" s="1154"/>
      <c r="AL87" s="1154"/>
      <c r="AM87" s="1154"/>
      <c r="AN87" s="1155"/>
      <c r="AO87" s="1254"/>
      <c r="AP87" s="1132"/>
      <c r="AQ87" s="1132"/>
      <c r="AR87" s="1132"/>
      <c r="AS87" s="1132"/>
      <c r="AT87" s="1144"/>
      <c r="AU87" s="1276">
        <f t="shared" si="139"/>
        <v>0</v>
      </c>
      <c r="AV87" s="953"/>
    </row>
    <row r="88" spans="1:48" s="131" customFormat="1" ht="62.25" customHeight="1" x14ac:dyDescent="0.2">
      <c r="A88" s="1344"/>
      <c r="B88" s="1015"/>
      <c r="C88" s="1015"/>
      <c r="D88" s="1206"/>
      <c r="E88" s="1015"/>
      <c r="F88" s="269" t="s">
        <v>2256</v>
      </c>
      <c r="G88" s="866" t="s">
        <v>2221</v>
      </c>
      <c r="H88" s="232">
        <v>0</v>
      </c>
      <c r="I88" s="256">
        <v>4</v>
      </c>
      <c r="J88" s="232">
        <v>0</v>
      </c>
      <c r="K88" s="232">
        <v>0</v>
      </c>
      <c r="L88" s="232">
        <v>0</v>
      </c>
      <c r="M88" s="232">
        <v>4</v>
      </c>
      <c r="N88" s="1271"/>
      <c r="O88" s="1069"/>
      <c r="P88" s="971"/>
      <c r="Q88" s="971"/>
      <c r="R88" s="971"/>
      <c r="S88" s="971"/>
      <c r="T88" s="971"/>
      <c r="U88" s="971"/>
      <c r="V88" s="1273"/>
      <c r="W88" s="1008"/>
      <c r="X88" s="977"/>
      <c r="Y88" s="977"/>
      <c r="Z88" s="977"/>
      <c r="AA88" s="1079"/>
      <c r="AB88" s="1256"/>
      <c r="AC88" s="1081"/>
      <c r="AD88" s="1079"/>
      <c r="AE88" s="1079"/>
      <c r="AF88" s="1079"/>
      <c r="AG88" s="1079"/>
      <c r="AH88" s="1135"/>
      <c r="AI88" s="1156"/>
      <c r="AJ88" s="1154"/>
      <c r="AK88" s="1154"/>
      <c r="AL88" s="1154"/>
      <c r="AM88" s="1154"/>
      <c r="AN88" s="1155"/>
      <c r="AO88" s="1252"/>
      <c r="AP88" s="1079"/>
      <c r="AQ88" s="1079"/>
      <c r="AR88" s="1079"/>
      <c r="AS88" s="1079"/>
      <c r="AT88" s="1095"/>
      <c r="AU88" s="1277">
        <f t="shared" si="139"/>
        <v>0</v>
      </c>
      <c r="AV88" s="954"/>
    </row>
    <row r="89" spans="1:48" s="131" customFormat="1" ht="111.75" customHeight="1" x14ac:dyDescent="0.2">
      <c r="A89" s="1344"/>
      <c r="B89" s="1015"/>
      <c r="C89" s="1015"/>
      <c r="D89" s="1206"/>
      <c r="E89" s="1015"/>
      <c r="F89" s="269" t="s">
        <v>645</v>
      </c>
      <c r="G89" s="866" t="s">
        <v>646</v>
      </c>
      <c r="H89" s="178">
        <v>3625</v>
      </c>
      <c r="I89" s="178">
        <v>2000</v>
      </c>
      <c r="J89" s="155">
        <v>300</v>
      </c>
      <c r="K89" s="155">
        <v>600</v>
      </c>
      <c r="L89" s="155">
        <v>600</v>
      </c>
      <c r="M89" s="155">
        <v>500</v>
      </c>
      <c r="N89" s="1174" t="s">
        <v>314</v>
      </c>
      <c r="O89" s="1290" t="s">
        <v>1400</v>
      </c>
      <c r="P89" s="1284" t="s">
        <v>13</v>
      </c>
      <c r="Q89" s="969">
        <v>0</v>
      </c>
      <c r="R89" s="969">
        <v>200</v>
      </c>
      <c r="S89" s="969">
        <v>75</v>
      </c>
      <c r="T89" s="969">
        <v>75</v>
      </c>
      <c r="U89" s="969">
        <v>25</v>
      </c>
      <c r="V89" s="1272">
        <v>25</v>
      </c>
      <c r="W89" s="975"/>
      <c r="X89" s="975"/>
      <c r="Y89" s="975"/>
      <c r="Z89" s="975"/>
      <c r="AA89" s="1078">
        <v>6000000000</v>
      </c>
      <c r="AB89" s="1255">
        <f>+SUM(W89:AA90)</f>
        <v>6000000000</v>
      </c>
      <c r="AC89" s="1078"/>
      <c r="AD89" s="1078"/>
      <c r="AE89" s="1078"/>
      <c r="AF89" s="1078"/>
      <c r="AG89" s="1078">
        <v>6000000000</v>
      </c>
      <c r="AH89" s="1133">
        <f>+SUM(AC89:AG90)</f>
        <v>6000000000</v>
      </c>
      <c r="AI89" s="1156"/>
      <c r="AJ89" s="1154"/>
      <c r="AK89" s="1154"/>
      <c r="AL89" s="1154"/>
      <c r="AM89" s="1154">
        <v>3000000000</v>
      </c>
      <c r="AN89" s="1155">
        <f>+SUM(AI89:AM90)</f>
        <v>3000000000</v>
      </c>
      <c r="AO89" s="1251"/>
      <c r="AP89" s="1078"/>
      <c r="AQ89" s="1078"/>
      <c r="AR89" s="1078"/>
      <c r="AS89" s="1078">
        <v>3000000000</v>
      </c>
      <c r="AT89" s="1094">
        <f>+SUM(AO89:AS90)</f>
        <v>3000000000</v>
      </c>
      <c r="AU89" s="978">
        <f t="shared" si="139"/>
        <v>18000000000</v>
      </c>
      <c r="AV89" s="952" t="s">
        <v>310</v>
      </c>
    </row>
    <row r="90" spans="1:48" s="131" customFormat="1" ht="82.5" customHeight="1" x14ac:dyDescent="0.2">
      <c r="A90" s="1344"/>
      <c r="B90" s="1015"/>
      <c r="C90" s="1015"/>
      <c r="D90" s="1206"/>
      <c r="E90" s="1015"/>
      <c r="F90" s="269" t="s">
        <v>635</v>
      </c>
      <c r="G90" s="866" t="s">
        <v>636</v>
      </c>
      <c r="H90" s="155">
        <v>100</v>
      </c>
      <c r="I90" s="155">
        <v>100</v>
      </c>
      <c r="J90" s="155">
        <v>25</v>
      </c>
      <c r="K90" s="155">
        <v>25</v>
      </c>
      <c r="L90" s="155">
        <v>25</v>
      </c>
      <c r="M90" s="155">
        <v>25</v>
      </c>
      <c r="N90" s="1021"/>
      <c r="O90" s="1292"/>
      <c r="P90" s="1286"/>
      <c r="Q90" s="971"/>
      <c r="R90" s="971"/>
      <c r="S90" s="971"/>
      <c r="T90" s="971"/>
      <c r="U90" s="971"/>
      <c r="V90" s="1273"/>
      <c r="W90" s="977"/>
      <c r="X90" s="977"/>
      <c r="Y90" s="977"/>
      <c r="Z90" s="977"/>
      <c r="AA90" s="1079"/>
      <c r="AB90" s="1256"/>
      <c r="AC90" s="1079"/>
      <c r="AD90" s="1079"/>
      <c r="AE90" s="1079"/>
      <c r="AF90" s="1079"/>
      <c r="AG90" s="1079"/>
      <c r="AH90" s="1135"/>
      <c r="AI90" s="1156"/>
      <c r="AJ90" s="1154"/>
      <c r="AK90" s="1154"/>
      <c r="AL90" s="1154"/>
      <c r="AM90" s="1154"/>
      <c r="AN90" s="1155"/>
      <c r="AO90" s="1252"/>
      <c r="AP90" s="1079"/>
      <c r="AQ90" s="1079"/>
      <c r="AR90" s="1079"/>
      <c r="AS90" s="1079"/>
      <c r="AT90" s="1095"/>
      <c r="AU90" s="980">
        <f t="shared" si="139"/>
        <v>0</v>
      </c>
      <c r="AV90" s="954"/>
    </row>
    <row r="91" spans="1:48" s="131" customFormat="1" ht="89.25" customHeight="1" x14ac:dyDescent="0.2">
      <c r="A91" s="1344"/>
      <c r="B91" s="1015"/>
      <c r="C91" s="1015"/>
      <c r="D91" s="1206"/>
      <c r="E91" s="1015"/>
      <c r="F91" s="269" t="s">
        <v>635</v>
      </c>
      <c r="G91" s="866" t="s">
        <v>636</v>
      </c>
      <c r="H91" s="155">
        <v>100</v>
      </c>
      <c r="I91" s="155">
        <v>100</v>
      </c>
      <c r="J91" s="155">
        <v>25</v>
      </c>
      <c r="K91" s="155">
        <v>25</v>
      </c>
      <c r="L91" s="155">
        <v>25</v>
      </c>
      <c r="M91" s="155">
        <v>25</v>
      </c>
      <c r="N91" s="238" t="s">
        <v>315</v>
      </c>
      <c r="O91" s="238" t="s">
        <v>1401</v>
      </c>
      <c r="P91" s="249" t="s">
        <v>13</v>
      </c>
      <c r="Q91" s="156">
        <v>0</v>
      </c>
      <c r="R91" s="156">
        <v>3</v>
      </c>
      <c r="S91" s="156">
        <v>0</v>
      </c>
      <c r="T91" s="156">
        <v>1</v>
      </c>
      <c r="U91" s="156">
        <v>1</v>
      </c>
      <c r="V91" s="219">
        <v>1</v>
      </c>
      <c r="W91" s="371"/>
      <c r="X91" s="371"/>
      <c r="Y91" s="371"/>
      <c r="Z91" s="371"/>
      <c r="AA91" s="413"/>
      <c r="AB91" s="876">
        <f>+SUM(W91:AA91)</f>
        <v>0</v>
      </c>
      <c r="AC91" s="412"/>
      <c r="AD91" s="413"/>
      <c r="AE91" s="413"/>
      <c r="AF91" s="413"/>
      <c r="AG91" s="413">
        <v>264000000</v>
      </c>
      <c r="AH91" s="851">
        <f>+SUM(AC91:AG91)</f>
        <v>264000000</v>
      </c>
      <c r="AI91" s="850">
        <v>0</v>
      </c>
      <c r="AJ91" s="848"/>
      <c r="AK91" s="848"/>
      <c r="AL91" s="848"/>
      <c r="AM91" s="848">
        <v>264000000</v>
      </c>
      <c r="AN91" s="849">
        <f>+SUM(AI91:AM91)</f>
        <v>264000000</v>
      </c>
      <c r="AO91" s="853">
        <v>0</v>
      </c>
      <c r="AP91" s="413"/>
      <c r="AQ91" s="413"/>
      <c r="AR91" s="413"/>
      <c r="AS91" s="413">
        <v>264000000</v>
      </c>
      <c r="AT91" s="415">
        <f>+SUM(AO91:AS91)</f>
        <v>264000000</v>
      </c>
      <c r="AU91" s="255">
        <f t="shared" si="139"/>
        <v>792000000</v>
      </c>
      <c r="AV91" s="218" t="s">
        <v>310</v>
      </c>
    </row>
    <row r="92" spans="1:48" s="131" customFormat="1" ht="78.75" customHeight="1" x14ac:dyDescent="0.2">
      <c r="A92" s="1344"/>
      <c r="B92" s="1015"/>
      <c r="C92" s="1015"/>
      <c r="D92" s="1206"/>
      <c r="E92" s="1015"/>
      <c r="F92" s="1090" t="s">
        <v>1406</v>
      </c>
      <c r="G92" s="1092" t="s">
        <v>1407</v>
      </c>
      <c r="H92" s="1082">
        <v>79</v>
      </c>
      <c r="I92" s="1082">
        <v>71</v>
      </c>
      <c r="J92" s="1082">
        <v>77</v>
      </c>
      <c r="K92" s="1082">
        <v>75</v>
      </c>
      <c r="L92" s="1082">
        <v>73</v>
      </c>
      <c r="M92" s="1082">
        <v>71</v>
      </c>
      <c r="N92" s="238" t="s">
        <v>316</v>
      </c>
      <c r="O92" s="238" t="s">
        <v>1402</v>
      </c>
      <c r="P92" s="249" t="s">
        <v>13</v>
      </c>
      <c r="Q92" s="156">
        <v>0</v>
      </c>
      <c r="R92" s="156">
        <v>1</v>
      </c>
      <c r="S92" s="156">
        <v>0</v>
      </c>
      <c r="T92" s="156">
        <v>1</v>
      </c>
      <c r="U92" s="156">
        <v>0</v>
      </c>
      <c r="V92" s="219">
        <v>0</v>
      </c>
      <c r="W92" s="371"/>
      <c r="X92" s="371"/>
      <c r="Y92" s="371"/>
      <c r="Z92" s="371"/>
      <c r="AA92" s="413"/>
      <c r="AB92" s="876">
        <f>+SUM(W92:AA92)</f>
        <v>0</v>
      </c>
      <c r="AC92" s="412"/>
      <c r="AD92" s="413"/>
      <c r="AE92" s="413"/>
      <c r="AF92" s="413"/>
      <c r="AG92" s="413">
        <v>700000000</v>
      </c>
      <c r="AH92" s="851">
        <f>+SUM(AC92:AG92)</f>
        <v>700000000</v>
      </c>
      <c r="AI92" s="850"/>
      <c r="AJ92" s="848"/>
      <c r="AK92" s="848"/>
      <c r="AL92" s="848"/>
      <c r="AM92" s="848"/>
      <c r="AN92" s="849">
        <f>+SUM(AI92:AM92)</f>
        <v>0</v>
      </c>
      <c r="AO92" s="853"/>
      <c r="AP92" s="413"/>
      <c r="AQ92" s="413"/>
      <c r="AR92" s="413"/>
      <c r="AS92" s="413"/>
      <c r="AT92" s="415">
        <f>+SUM(AO92:AS92)</f>
        <v>0</v>
      </c>
      <c r="AU92" s="255">
        <f t="shared" si="139"/>
        <v>700000000</v>
      </c>
      <c r="AV92" s="218" t="s">
        <v>310</v>
      </c>
    </row>
    <row r="93" spans="1:48" s="131" customFormat="1" ht="82.5" customHeight="1" x14ac:dyDescent="0.2">
      <c r="A93" s="1344"/>
      <c r="B93" s="1015"/>
      <c r="C93" s="1015"/>
      <c r="D93" s="1206"/>
      <c r="E93" s="1015"/>
      <c r="F93" s="1091"/>
      <c r="G93" s="1093"/>
      <c r="H93" s="1083"/>
      <c r="I93" s="1083"/>
      <c r="J93" s="1083"/>
      <c r="K93" s="1083"/>
      <c r="L93" s="1083"/>
      <c r="M93" s="1083"/>
      <c r="N93" s="238" t="s">
        <v>1408</v>
      </c>
      <c r="O93" s="238" t="s">
        <v>1403</v>
      </c>
      <c r="P93" s="249" t="s">
        <v>13</v>
      </c>
      <c r="Q93" s="156">
        <v>0</v>
      </c>
      <c r="R93" s="156">
        <v>3</v>
      </c>
      <c r="S93" s="156">
        <v>0</v>
      </c>
      <c r="T93" s="156">
        <v>1</v>
      </c>
      <c r="U93" s="156">
        <v>1</v>
      </c>
      <c r="V93" s="219">
        <v>1</v>
      </c>
      <c r="W93" s="371"/>
      <c r="X93" s="371"/>
      <c r="Y93" s="371"/>
      <c r="Z93" s="371"/>
      <c r="AA93" s="413"/>
      <c r="AB93" s="876">
        <f>+SUM(W93:AA93)</f>
        <v>0</v>
      </c>
      <c r="AC93" s="412"/>
      <c r="AD93" s="413"/>
      <c r="AE93" s="413"/>
      <c r="AF93" s="413"/>
      <c r="AG93" s="413"/>
      <c r="AH93" s="851">
        <f>+SUM(AC93:AG93)</f>
        <v>0</v>
      </c>
      <c r="AI93" s="850"/>
      <c r="AJ93" s="848"/>
      <c r="AK93" s="848"/>
      <c r="AL93" s="848"/>
      <c r="AM93" s="848"/>
      <c r="AN93" s="849">
        <f>+SUM(AI93:AM93)</f>
        <v>0</v>
      </c>
      <c r="AO93" s="853"/>
      <c r="AP93" s="413"/>
      <c r="AQ93" s="413"/>
      <c r="AR93" s="413"/>
      <c r="AS93" s="413"/>
      <c r="AT93" s="415">
        <f>+SUM(AO93:AS93)</f>
        <v>0</v>
      </c>
      <c r="AU93" s="255">
        <f t="shared" si="139"/>
        <v>0</v>
      </c>
      <c r="AV93" s="218" t="s">
        <v>310</v>
      </c>
    </row>
    <row r="94" spans="1:48" s="131" customFormat="1" ht="24.75" customHeight="1" x14ac:dyDescent="0.2">
      <c r="A94" s="1344"/>
      <c r="B94" s="1015"/>
      <c r="C94" s="1015"/>
      <c r="D94" s="1206"/>
      <c r="E94" s="1015"/>
      <c r="F94" s="318" t="s">
        <v>1085</v>
      </c>
      <c r="G94" s="870" t="s">
        <v>1086</v>
      </c>
      <c r="H94" s="257">
        <v>1119</v>
      </c>
      <c r="I94" s="257">
        <v>1000</v>
      </c>
      <c r="J94" s="147">
        <v>1110</v>
      </c>
      <c r="K94" s="147">
        <v>1050</v>
      </c>
      <c r="L94" s="147">
        <v>1010</v>
      </c>
      <c r="M94" s="147">
        <v>1000</v>
      </c>
      <c r="N94" s="1270" t="s">
        <v>317</v>
      </c>
      <c r="O94" s="1068" t="s">
        <v>1404</v>
      </c>
      <c r="P94" s="969" t="s">
        <v>13</v>
      </c>
      <c r="Q94" s="969">
        <v>0</v>
      </c>
      <c r="R94" s="969">
        <v>25</v>
      </c>
      <c r="S94" s="969">
        <v>5</v>
      </c>
      <c r="T94" s="969">
        <v>7</v>
      </c>
      <c r="U94" s="969">
        <v>7</v>
      </c>
      <c r="V94" s="1158">
        <v>6</v>
      </c>
      <c r="W94" s="1006"/>
      <c r="X94" s="975"/>
      <c r="Y94" s="975"/>
      <c r="Z94" s="975"/>
      <c r="AA94" s="1078">
        <v>500000000</v>
      </c>
      <c r="AB94" s="1255">
        <f>+SUM(W94:AA95)</f>
        <v>500000000</v>
      </c>
      <c r="AC94" s="1080"/>
      <c r="AD94" s="1078"/>
      <c r="AE94" s="1078"/>
      <c r="AF94" s="1078"/>
      <c r="AG94" s="1078">
        <v>700000000</v>
      </c>
      <c r="AH94" s="1133">
        <f>+SUM(AC94:AG95)</f>
        <v>700000000</v>
      </c>
      <c r="AI94" s="1156"/>
      <c r="AJ94" s="1154"/>
      <c r="AK94" s="1154"/>
      <c r="AL94" s="1154"/>
      <c r="AM94" s="1154">
        <v>700000000</v>
      </c>
      <c r="AN94" s="1155">
        <f>+SUM(AI94:AM95)</f>
        <v>700000000</v>
      </c>
      <c r="AO94" s="1251"/>
      <c r="AP94" s="1078"/>
      <c r="AQ94" s="1078"/>
      <c r="AR94" s="1078"/>
      <c r="AS94" s="1078">
        <v>600000000</v>
      </c>
      <c r="AT94" s="1094">
        <f>+SUM(AO94:AS95)</f>
        <v>600000000</v>
      </c>
      <c r="AU94" s="1275">
        <f t="shared" si="139"/>
        <v>2500000000</v>
      </c>
      <c r="AV94" s="952" t="s">
        <v>310</v>
      </c>
    </row>
    <row r="95" spans="1:48" s="131" customFormat="1" ht="28.5" customHeight="1" x14ac:dyDescent="0.2">
      <c r="A95" s="1344"/>
      <c r="B95" s="1015"/>
      <c r="C95" s="1015"/>
      <c r="D95" s="1206"/>
      <c r="E95" s="1015"/>
      <c r="F95" s="269" t="s">
        <v>1079</v>
      </c>
      <c r="G95" s="866" t="s">
        <v>1409</v>
      </c>
      <c r="H95" s="155">
        <v>647</v>
      </c>
      <c r="I95" s="155">
        <v>582</v>
      </c>
      <c r="J95" s="155">
        <v>620</v>
      </c>
      <c r="K95" s="155">
        <v>600</v>
      </c>
      <c r="L95" s="155">
        <v>591</v>
      </c>
      <c r="M95" s="155">
        <v>582</v>
      </c>
      <c r="N95" s="1271"/>
      <c r="O95" s="1069"/>
      <c r="P95" s="971"/>
      <c r="Q95" s="971"/>
      <c r="R95" s="971"/>
      <c r="S95" s="971"/>
      <c r="T95" s="971"/>
      <c r="U95" s="971"/>
      <c r="V95" s="1162"/>
      <c r="W95" s="1008"/>
      <c r="X95" s="977"/>
      <c r="Y95" s="977"/>
      <c r="Z95" s="977"/>
      <c r="AA95" s="1079"/>
      <c r="AB95" s="1256"/>
      <c r="AC95" s="1081"/>
      <c r="AD95" s="1079"/>
      <c r="AE95" s="1079"/>
      <c r="AF95" s="1079"/>
      <c r="AG95" s="1079"/>
      <c r="AH95" s="1135"/>
      <c r="AI95" s="1156"/>
      <c r="AJ95" s="1154"/>
      <c r="AK95" s="1154"/>
      <c r="AL95" s="1154"/>
      <c r="AM95" s="1154"/>
      <c r="AN95" s="1155"/>
      <c r="AO95" s="1252"/>
      <c r="AP95" s="1079"/>
      <c r="AQ95" s="1079"/>
      <c r="AR95" s="1079"/>
      <c r="AS95" s="1079"/>
      <c r="AT95" s="1095"/>
      <c r="AU95" s="1277">
        <f t="shared" si="139"/>
        <v>0</v>
      </c>
      <c r="AV95" s="954"/>
    </row>
    <row r="96" spans="1:48" s="131" customFormat="1" ht="109.5" customHeight="1" x14ac:dyDescent="0.2">
      <c r="A96" s="1344"/>
      <c r="B96" s="1015"/>
      <c r="C96" s="1015"/>
      <c r="D96" s="1206"/>
      <c r="E96" s="1015"/>
      <c r="F96" s="269" t="s">
        <v>645</v>
      </c>
      <c r="G96" s="866" t="s">
        <v>646</v>
      </c>
      <c r="H96" s="155">
        <v>3625</v>
      </c>
      <c r="I96" s="178">
        <v>2000</v>
      </c>
      <c r="J96" s="155">
        <v>300</v>
      </c>
      <c r="K96" s="155">
        <v>600</v>
      </c>
      <c r="L96" s="155">
        <v>600</v>
      </c>
      <c r="M96" s="155">
        <v>500</v>
      </c>
      <c r="N96" s="238" t="s">
        <v>318</v>
      </c>
      <c r="O96" s="238" t="s">
        <v>1405</v>
      </c>
      <c r="P96" s="249" t="s">
        <v>13</v>
      </c>
      <c r="Q96" s="156">
        <v>0</v>
      </c>
      <c r="R96" s="156">
        <v>5</v>
      </c>
      <c r="S96" s="156">
        <v>1</v>
      </c>
      <c r="T96" s="156">
        <v>2</v>
      </c>
      <c r="U96" s="156">
        <v>1</v>
      </c>
      <c r="V96" s="219">
        <v>1</v>
      </c>
      <c r="W96" s="371"/>
      <c r="X96" s="371"/>
      <c r="Y96" s="371"/>
      <c r="Z96" s="371"/>
      <c r="AA96" s="413"/>
      <c r="AB96" s="876">
        <f>+SUM(W96:AA96)</f>
        <v>0</v>
      </c>
      <c r="AC96" s="412"/>
      <c r="AD96" s="413"/>
      <c r="AE96" s="413"/>
      <c r="AF96" s="413"/>
      <c r="AG96" s="413">
        <v>500000000</v>
      </c>
      <c r="AH96" s="851">
        <f>+SUM(AC96:AG96)</f>
        <v>500000000</v>
      </c>
      <c r="AI96" s="850"/>
      <c r="AJ96" s="848"/>
      <c r="AK96" s="848"/>
      <c r="AL96" s="848"/>
      <c r="AM96" s="848"/>
      <c r="AN96" s="849">
        <f>+SUM(AI96:AM96)</f>
        <v>0</v>
      </c>
      <c r="AO96" s="853"/>
      <c r="AP96" s="413"/>
      <c r="AQ96" s="413"/>
      <c r="AR96" s="413"/>
      <c r="AS96" s="413"/>
      <c r="AT96" s="415">
        <f>+SUM(AO96:AS96)</f>
        <v>0</v>
      </c>
      <c r="AU96" s="258">
        <f t="shared" si="139"/>
        <v>500000000</v>
      </c>
      <c r="AV96" s="218" t="s">
        <v>310</v>
      </c>
    </row>
    <row r="97" spans="1:48" s="131" customFormat="1" ht="15" customHeight="1" x14ac:dyDescent="0.2">
      <c r="A97" s="1344"/>
      <c r="B97" s="1015"/>
      <c r="C97" s="1015"/>
      <c r="D97" s="772"/>
      <c r="E97" s="772"/>
      <c r="F97" s="777"/>
      <c r="G97" s="867"/>
      <c r="H97" s="783"/>
      <c r="I97" s="783"/>
      <c r="J97" s="783"/>
      <c r="K97" s="783"/>
      <c r="L97" s="783"/>
      <c r="M97" s="783"/>
      <c r="N97" s="776"/>
      <c r="O97" s="777"/>
      <c r="P97" s="777"/>
      <c r="Q97" s="781"/>
      <c r="R97" s="781"/>
      <c r="S97" s="781"/>
      <c r="T97" s="781"/>
      <c r="U97" s="781"/>
      <c r="V97" s="782"/>
      <c r="W97" s="756">
        <f>+SUM(W73:W96)</f>
        <v>0</v>
      </c>
      <c r="X97" s="756">
        <f t="shared" ref="X97:AB97" si="140">+SUM(X73:X96)</f>
        <v>93600000000</v>
      </c>
      <c r="Y97" s="756">
        <f t="shared" si="140"/>
        <v>0</v>
      </c>
      <c r="Z97" s="756">
        <f t="shared" si="140"/>
        <v>0</v>
      </c>
      <c r="AA97" s="756">
        <f t="shared" si="140"/>
        <v>25858399937.75</v>
      </c>
      <c r="AB97" s="756">
        <f t="shared" si="140"/>
        <v>119458399937.75</v>
      </c>
      <c r="AC97" s="756">
        <f>+SUM(AC73:AC96)</f>
        <v>0</v>
      </c>
      <c r="AD97" s="756">
        <f t="shared" ref="AD97" si="141">+SUM(AD73:AD96)</f>
        <v>108000000000</v>
      </c>
      <c r="AE97" s="756">
        <f t="shared" ref="AE97" si="142">+SUM(AE73:AE96)</f>
        <v>0</v>
      </c>
      <c r="AF97" s="756">
        <f t="shared" ref="AF97" si="143">+SUM(AF73:AF96)</f>
        <v>0</v>
      </c>
      <c r="AG97" s="756">
        <f t="shared" ref="AG97" si="144">+SUM(AG73:AG96)</f>
        <v>14386823206</v>
      </c>
      <c r="AH97" s="756">
        <f t="shared" ref="AH97" si="145">+SUM(AH73:AH96)</f>
        <v>122386823206</v>
      </c>
      <c r="AI97" s="897">
        <f>+SUM(AI73:AI96)</f>
        <v>0</v>
      </c>
      <c r="AJ97" s="898">
        <f t="shared" ref="AJ97" si="146">+SUM(AJ73:AJ96)</f>
        <v>75000000000</v>
      </c>
      <c r="AK97" s="898">
        <f t="shared" ref="AK97" si="147">+SUM(AK73:AK96)</f>
        <v>0</v>
      </c>
      <c r="AL97" s="898">
        <f t="shared" ref="AL97" si="148">+SUM(AL73:AL96)</f>
        <v>0</v>
      </c>
      <c r="AM97" s="898">
        <f t="shared" ref="AM97" si="149">+SUM(AM73:AM96)</f>
        <v>54168594835</v>
      </c>
      <c r="AN97" s="899">
        <f t="shared" ref="AN97" si="150">+SUM(AN73:AN96)</f>
        <v>129168594835</v>
      </c>
      <c r="AO97" s="756">
        <f>+SUM(AO73:AO96)</f>
        <v>0</v>
      </c>
      <c r="AP97" s="756">
        <f t="shared" ref="AP97" si="151">+SUM(AP73:AP96)</f>
        <v>85367852208.640915</v>
      </c>
      <c r="AQ97" s="756">
        <f t="shared" ref="AQ97" si="152">+SUM(AQ73:AQ96)</f>
        <v>0</v>
      </c>
      <c r="AR97" s="756">
        <f t="shared" ref="AR97" si="153">+SUM(AR73:AR96)</f>
        <v>0</v>
      </c>
      <c r="AS97" s="756">
        <f t="shared" ref="AS97" si="154">+SUM(AS73:AS96)</f>
        <v>51295241733.60907</v>
      </c>
      <c r="AT97" s="756">
        <f t="shared" ref="AT97:AU97" si="155">+SUM(AT73:AT96)</f>
        <v>136663093942.24998</v>
      </c>
      <c r="AU97" s="756">
        <f t="shared" si="155"/>
        <v>507676911921</v>
      </c>
      <c r="AV97" s="780" t="s">
        <v>2131</v>
      </c>
    </row>
    <row r="98" spans="1:48" s="131" customFormat="1" ht="57" customHeight="1" x14ac:dyDescent="0.2">
      <c r="A98" s="1344"/>
      <c r="B98" s="1015"/>
      <c r="C98" s="1015" t="s">
        <v>65</v>
      </c>
      <c r="D98" s="1206" t="s">
        <v>319</v>
      </c>
      <c r="E98" s="1015" t="s">
        <v>320</v>
      </c>
      <c r="F98" s="1090" t="s">
        <v>2234</v>
      </c>
      <c r="G98" s="1092" t="s">
        <v>2233</v>
      </c>
      <c r="H98" s="1082">
        <v>41.55</v>
      </c>
      <c r="I98" s="1082">
        <v>41.04</v>
      </c>
      <c r="J98" s="1082">
        <v>41.55</v>
      </c>
      <c r="K98" s="1082">
        <v>41.45</v>
      </c>
      <c r="L98" s="1082">
        <v>41.35</v>
      </c>
      <c r="M98" s="1164">
        <v>41.04</v>
      </c>
      <c r="N98" s="903" t="s">
        <v>2346</v>
      </c>
      <c r="O98" s="904" t="s">
        <v>2347</v>
      </c>
      <c r="P98" s="140" t="s">
        <v>13</v>
      </c>
      <c r="Q98" s="156">
        <v>0</v>
      </c>
      <c r="R98" s="156">
        <v>800</v>
      </c>
      <c r="S98" s="156">
        <v>0</v>
      </c>
      <c r="T98" s="156">
        <v>100</v>
      </c>
      <c r="U98" s="156">
        <v>300</v>
      </c>
      <c r="V98" s="219">
        <v>400</v>
      </c>
      <c r="W98" s="371"/>
      <c r="X98" s="371"/>
      <c r="Y98" s="371"/>
      <c r="Z98" s="371"/>
      <c r="AA98" s="413"/>
      <c r="AB98" s="876"/>
      <c r="AC98" s="412"/>
      <c r="AD98" s="413">
        <v>962350000</v>
      </c>
      <c r="AE98" s="413"/>
      <c r="AF98" s="413"/>
      <c r="AG98" s="413"/>
      <c r="AH98" s="851">
        <f t="shared" ref="AH98:AH105" si="156">+SUM(AC98:AG98)</f>
        <v>962350000</v>
      </c>
      <c r="AI98" s="850"/>
      <c r="AJ98" s="848">
        <v>2887050000</v>
      </c>
      <c r="AK98" s="848"/>
      <c r="AL98" s="848"/>
      <c r="AM98" s="848"/>
      <c r="AN98" s="849">
        <f>+SUM(AI98:AM98)</f>
        <v>2887050000</v>
      </c>
      <c r="AO98" s="889"/>
      <c r="AP98" s="413">
        <v>3851800000</v>
      </c>
      <c r="AQ98" s="413"/>
      <c r="AR98" s="413"/>
      <c r="AS98" s="413"/>
      <c r="AT98" s="425">
        <f>+SUM(AO98:AS98)</f>
        <v>3851800000</v>
      </c>
      <c r="AU98" s="255">
        <f t="shared" ref="AU98:AU103" si="157">SUM(AB98+AH98+AN98+AT98)</f>
        <v>7701200000</v>
      </c>
      <c r="AV98" s="218" t="s">
        <v>310</v>
      </c>
    </row>
    <row r="99" spans="1:48" s="131" customFormat="1" ht="36.75" customHeight="1" x14ac:dyDescent="0.2">
      <c r="A99" s="1344"/>
      <c r="B99" s="1015"/>
      <c r="C99" s="1015"/>
      <c r="D99" s="1206"/>
      <c r="E99" s="1015"/>
      <c r="F99" s="1160"/>
      <c r="G99" s="1161"/>
      <c r="H99" s="1185"/>
      <c r="I99" s="1185"/>
      <c r="J99" s="1185"/>
      <c r="K99" s="1185"/>
      <c r="L99" s="1185"/>
      <c r="M99" s="1182"/>
      <c r="N99" s="238" t="s">
        <v>322</v>
      </c>
      <c r="O99" s="240" t="s">
        <v>1336</v>
      </c>
      <c r="P99" s="140" t="s">
        <v>13</v>
      </c>
      <c r="Q99" s="156">
        <v>0</v>
      </c>
      <c r="R99" s="156">
        <v>800</v>
      </c>
      <c r="S99" s="156">
        <v>0</v>
      </c>
      <c r="T99" s="156">
        <v>200</v>
      </c>
      <c r="U99" s="156">
        <v>300</v>
      </c>
      <c r="V99" s="219">
        <v>300</v>
      </c>
      <c r="W99" s="371"/>
      <c r="X99" s="371"/>
      <c r="Y99" s="371"/>
      <c r="Z99" s="371"/>
      <c r="AA99" s="413"/>
      <c r="AB99" s="876"/>
      <c r="AC99" s="412"/>
      <c r="AD99" s="413">
        <v>1924700000</v>
      </c>
      <c r="AE99" s="413"/>
      <c r="AF99" s="413"/>
      <c r="AG99" s="413"/>
      <c r="AH99" s="851">
        <f t="shared" si="156"/>
        <v>1924700000</v>
      </c>
      <c r="AI99" s="850"/>
      <c r="AJ99" s="848">
        <v>2887050000</v>
      </c>
      <c r="AK99" s="848"/>
      <c r="AL99" s="848"/>
      <c r="AM99" s="848"/>
      <c r="AN99" s="849">
        <f t="shared" ref="AN99:AN105" si="158">+SUM(AI99:AM99)</f>
        <v>2887050000</v>
      </c>
      <c r="AO99" s="889"/>
      <c r="AP99" s="413">
        <v>2887050000</v>
      </c>
      <c r="AQ99" s="413"/>
      <c r="AR99" s="413"/>
      <c r="AS99" s="413"/>
      <c r="AT99" s="425">
        <f t="shared" ref="AT99:AT103" si="159">+SUM(AO99:AS99)</f>
        <v>2887050000</v>
      </c>
      <c r="AU99" s="255">
        <f t="shared" si="157"/>
        <v>7698800000</v>
      </c>
      <c r="AV99" s="218" t="s">
        <v>310</v>
      </c>
    </row>
    <row r="100" spans="1:48" s="131" customFormat="1" ht="76.5" x14ac:dyDescent="0.2">
      <c r="A100" s="1344"/>
      <c r="B100" s="1015"/>
      <c r="C100" s="1015"/>
      <c r="D100" s="1206"/>
      <c r="E100" s="1015"/>
      <c r="F100" s="1091"/>
      <c r="G100" s="1093"/>
      <c r="H100" s="1083"/>
      <c r="I100" s="1083"/>
      <c r="J100" s="1083"/>
      <c r="K100" s="1083"/>
      <c r="L100" s="1083"/>
      <c r="M100" s="1183"/>
      <c r="N100" s="238" t="s">
        <v>323</v>
      </c>
      <c r="O100" s="240" t="s">
        <v>1337</v>
      </c>
      <c r="P100" s="140" t="s">
        <v>13</v>
      </c>
      <c r="Q100" s="156">
        <v>0</v>
      </c>
      <c r="R100" s="156">
        <v>800</v>
      </c>
      <c r="S100" s="156">
        <v>0</v>
      </c>
      <c r="T100" s="156">
        <v>100</v>
      </c>
      <c r="U100" s="156">
        <v>300</v>
      </c>
      <c r="V100" s="219">
        <v>400</v>
      </c>
      <c r="W100" s="371"/>
      <c r="X100" s="371"/>
      <c r="Y100" s="371"/>
      <c r="Z100" s="371"/>
      <c r="AA100" s="413"/>
      <c r="AB100" s="876"/>
      <c r="AC100" s="412"/>
      <c r="AD100" s="413">
        <v>400000000</v>
      </c>
      <c r="AE100" s="413"/>
      <c r="AF100" s="413"/>
      <c r="AG100" s="413"/>
      <c r="AH100" s="851">
        <f t="shared" si="156"/>
        <v>400000000</v>
      </c>
      <c r="AI100" s="850"/>
      <c r="AJ100" s="848">
        <v>1200000000</v>
      </c>
      <c r="AK100" s="848"/>
      <c r="AL100" s="848"/>
      <c r="AM100" s="848"/>
      <c r="AN100" s="849">
        <f t="shared" si="158"/>
        <v>1200000000</v>
      </c>
      <c r="AO100" s="889"/>
      <c r="AP100" s="413">
        <v>1600000000</v>
      </c>
      <c r="AQ100" s="413"/>
      <c r="AR100" s="413"/>
      <c r="AS100" s="413"/>
      <c r="AT100" s="425">
        <f t="shared" si="159"/>
        <v>1600000000</v>
      </c>
      <c r="AU100" s="255">
        <f t="shared" si="157"/>
        <v>3200000000</v>
      </c>
      <c r="AV100" s="218" t="s">
        <v>310</v>
      </c>
    </row>
    <row r="101" spans="1:48" s="131" customFormat="1" ht="48" customHeight="1" x14ac:dyDescent="0.2">
      <c r="A101" s="1344"/>
      <c r="B101" s="1015"/>
      <c r="C101" s="1015"/>
      <c r="D101" s="1206"/>
      <c r="E101" s="1015"/>
      <c r="F101" s="1068" t="s">
        <v>2235</v>
      </c>
      <c r="G101" s="1092" t="s">
        <v>2236</v>
      </c>
      <c r="H101" s="1082">
        <v>13.51</v>
      </c>
      <c r="I101" s="1082">
        <v>12.61</v>
      </c>
      <c r="J101" s="1082">
        <v>13.51</v>
      </c>
      <c r="K101" s="1082">
        <v>13.3</v>
      </c>
      <c r="L101" s="1082">
        <v>12.8</v>
      </c>
      <c r="M101" s="1082">
        <v>12.61</v>
      </c>
      <c r="N101" s="238" t="s">
        <v>324</v>
      </c>
      <c r="O101" s="240" t="s">
        <v>2132</v>
      </c>
      <c r="P101" s="140" t="s">
        <v>13</v>
      </c>
      <c r="Q101" s="156">
        <v>0</v>
      </c>
      <c r="R101" s="157">
        <v>5000</v>
      </c>
      <c r="S101" s="157">
        <v>0</v>
      </c>
      <c r="T101" s="157">
        <v>1000</v>
      </c>
      <c r="U101" s="157">
        <v>1500</v>
      </c>
      <c r="V101" s="197">
        <v>2500</v>
      </c>
      <c r="W101" s="371"/>
      <c r="X101" s="371"/>
      <c r="Y101" s="371"/>
      <c r="Z101" s="371"/>
      <c r="AA101" s="413"/>
      <c r="AB101" s="876"/>
      <c r="AC101" s="412"/>
      <c r="AD101" s="413">
        <v>280000000</v>
      </c>
      <c r="AE101" s="413"/>
      <c r="AF101" s="413"/>
      <c r="AG101" s="413"/>
      <c r="AH101" s="851">
        <f t="shared" si="156"/>
        <v>280000000</v>
      </c>
      <c r="AI101" s="850"/>
      <c r="AJ101" s="848">
        <v>420000000</v>
      </c>
      <c r="AK101" s="848"/>
      <c r="AL101" s="848"/>
      <c r="AM101" s="848"/>
      <c r="AN101" s="849">
        <f t="shared" si="158"/>
        <v>420000000</v>
      </c>
      <c r="AO101" s="889"/>
      <c r="AP101" s="413">
        <v>700000000</v>
      </c>
      <c r="AQ101" s="413"/>
      <c r="AR101" s="413"/>
      <c r="AS101" s="413"/>
      <c r="AT101" s="425">
        <f t="shared" si="159"/>
        <v>700000000</v>
      </c>
      <c r="AU101" s="255">
        <f t="shared" si="157"/>
        <v>1400000000</v>
      </c>
      <c r="AV101" s="218" t="s">
        <v>310</v>
      </c>
    </row>
    <row r="102" spans="1:48" s="131" customFormat="1" ht="71.25" customHeight="1" x14ac:dyDescent="0.2">
      <c r="A102" s="1344"/>
      <c r="B102" s="1015"/>
      <c r="C102" s="1015"/>
      <c r="D102" s="1206"/>
      <c r="E102" s="1015"/>
      <c r="F102" s="1184"/>
      <c r="G102" s="1161"/>
      <c r="H102" s="1185"/>
      <c r="I102" s="1185"/>
      <c r="J102" s="1185"/>
      <c r="K102" s="1185"/>
      <c r="L102" s="1185"/>
      <c r="M102" s="1185"/>
      <c r="N102" s="238" t="s">
        <v>325</v>
      </c>
      <c r="O102" s="240" t="s">
        <v>1338</v>
      </c>
      <c r="P102" s="140" t="s">
        <v>13</v>
      </c>
      <c r="Q102" s="156">
        <v>0</v>
      </c>
      <c r="R102" s="156">
        <v>12</v>
      </c>
      <c r="S102" s="156">
        <v>1</v>
      </c>
      <c r="T102" s="156">
        <v>3</v>
      </c>
      <c r="U102" s="156">
        <v>4</v>
      </c>
      <c r="V102" s="219">
        <v>4</v>
      </c>
      <c r="W102" s="371"/>
      <c r="X102" s="371"/>
      <c r="Y102" s="371"/>
      <c r="Z102" s="371"/>
      <c r="AA102" s="413"/>
      <c r="AB102" s="876">
        <v>0</v>
      </c>
      <c r="AC102" s="412"/>
      <c r="AD102" s="413"/>
      <c r="AE102" s="413"/>
      <c r="AF102" s="413"/>
      <c r="AG102" s="413"/>
      <c r="AH102" s="851">
        <f t="shared" si="156"/>
        <v>0</v>
      </c>
      <c r="AI102" s="850"/>
      <c r="AJ102" s="848"/>
      <c r="AK102" s="848"/>
      <c r="AL102" s="848"/>
      <c r="AM102" s="848"/>
      <c r="AN102" s="849">
        <f t="shared" si="158"/>
        <v>0</v>
      </c>
      <c r="AO102" s="853"/>
      <c r="AP102" s="413"/>
      <c r="AQ102" s="413"/>
      <c r="AR102" s="413"/>
      <c r="AS102" s="413"/>
      <c r="AT102" s="425">
        <f t="shared" si="159"/>
        <v>0</v>
      </c>
      <c r="AU102" s="255">
        <f t="shared" si="157"/>
        <v>0</v>
      </c>
      <c r="AV102" s="218" t="s">
        <v>310</v>
      </c>
    </row>
    <row r="103" spans="1:48" s="131" customFormat="1" ht="84" customHeight="1" x14ac:dyDescent="0.2">
      <c r="A103" s="1344"/>
      <c r="B103" s="1015"/>
      <c r="C103" s="1015"/>
      <c r="D103" s="1206"/>
      <c r="E103" s="1015"/>
      <c r="F103" s="1069"/>
      <c r="G103" s="1093"/>
      <c r="H103" s="1083"/>
      <c r="I103" s="1083"/>
      <c r="J103" s="1083"/>
      <c r="K103" s="1083"/>
      <c r="L103" s="1083"/>
      <c r="M103" s="1083"/>
      <c r="N103" s="238" t="s">
        <v>321</v>
      </c>
      <c r="O103" s="240" t="s">
        <v>326</v>
      </c>
      <c r="P103" s="140" t="s">
        <v>13</v>
      </c>
      <c r="Q103" s="156">
        <v>0</v>
      </c>
      <c r="R103" s="156">
        <v>1</v>
      </c>
      <c r="S103" s="156">
        <v>0</v>
      </c>
      <c r="T103" s="156">
        <v>1</v>
      </c>
      <c r="U103" s="156">
        <v>0</v>
      </c>
      <c r="V103" s="219">
        <v>0</v>
      </c>
      <c r="W103" s="371"/>
      <c r="X103" s="371"/>
      <c r="Y103" s="371"/>
      <c r="Z103" s="371"/>
      <c r="AA103" s="413"/>
      <c r="AB103" s="876"/>
      <c r="AC103" s="412"/>
      <c r="AD103" s="413"/>
      <c r="AE103" s="413"/>
      <c r="AF103" s="413"/>
      <c r="AG103" s="413"/>
      <c r="AH103" s="851">
        <f t="shared" si="156"/>
        <v>0</v>
      </c>
      <c r="AI103" s="850"/>
      <c r="AJ103" s="848"/>
      <c r="AK103" s="848"/>
      <c r="AL103" s="848"/>
      <c r="AM103" s="848"/>
      <c r="AN103" s="849">
        <f t="shared" si="158"/>
        <v>0</v>
      </c>
      <c r="AO103" s="853"/>
      <c r="AP103" s="413"/>
      <c r="AQ103" s="413"/>
      <c r="AR103" s="413"/>
      <c r="AS103" s="413"/>
      <c r="AT103" s="425">
        <f t="shared" si="159"/>
        <v>0</v>
      </c>
      <c r="AU103" s="255">
        <f t="shared" si="157"/>
        <v>0</v>
      </c>
      <c r="AV103" s="218" t="s">
        <v>310</v>
      </c>
    </row>
    <row r="104" spans="1:48" s="131" customFormat="1" ht="12.75" customHeight="1" x14ac:dyDescent="0.2">
      <c r="A104" s="1344"/>
      <c r="B104" s="1015"/>
      <c r="C104" s="1015"/>
      <c r="D104" s="772"/>
      <c r="E104" s="772"/>
      <c r="F104" s="785"/>
      <c r="G104" s="774"/>
      <c r="H104" s="774"/>
      <c r="I104" s="774"/>
      <c r="J104" s="774"/>
      <c r="K104" s="774"/>
      <c r="L104" s="774"/>
      <c r="M104" s="775"/>
      <c r="N104" s="776"/>
      <c r="O104" s="777"/>
      <c r="P104" s="777"/>
      <c r="Q104" s="781"/>
      <c r="R104" s="781"/>
      <c r="S104" s="781"/>
      <c r="T104" s="781"/>
      <c r="U104" s="781"/>
      <c r="V104" s="782"/>
      <c r="W104" s="756">
        <f t="shared" ref="W104:AU104" si="160">+SUM(W98:W103)</f>
        <v>0</v>
      </c>
      <c r="X104" s="756">
        <f t="shared" si="160"/>
        <v>0</v>
      </c>
      <c r="Y104" s="756">
        <f t="shared" si="160"/>
        <v>0</v>
      </c>
      <c r="Z104" s="756">
        <f t="shared" si="160"/>
        <v>0</v>
      </c>
      <c r="AA104" s="756">
        <f t="shared" si="160"/>
        <v>0</v>
      </c>
      <c r="AB104" s="756">
        <f t="shared" si="160"/>
        <v>0</v>
      </c>
      <c r="AC104" s="756">
        <f t="shared" si="160"/>
        <v>0</v>
      </c>
      <c r="AD104" s="756">
        <f t="shared" si="160"/>
        <v>3567050000</v>
      </c>
      <c r="AE104" s="756">
        <f t="shared" si="160"/>
        <v>0</v>
      </c>
      <c r="AF104" s="756">
        <f t="shared" si="160"/>
        <v>0</v>
      </c>
      <c r="AG104" s="756">
        <f t="shared" si="160"/>
        <v>0</v>
      </c>
      <c r="AH104" s="756">
        <f t="shared" si="160"/>
        <v>3567050000</v>
      </c>
      <c r="AI104" s="897">
        <f t="shared" si="160"/>
        <v>0</v>
      </c>
      <c r="AJ104" s="898">
        <f t="shared" si="160"/>
        <v>7394100000</v>
      </c>
      <c r="AK104" s="898">
        <f t="shared" si="160"/>
        <v>0</v>
      </c>
      <c r="AL104" s="898">
        <f t="shared" si="160"/>
        <v>0</v>
      </c>
      <c r="AM104" s="898">
        <f t="shared" si="160"/>
        <v>0</v>
      </c>
      <c r="AN104" s="899">
        <f t="shared" si="160"/>
        <v>7394100000</v>
      </c>
      <c r="AO104" s="756">
        <f t="shared" si="160"/>
        <v>0</v>
      </c>
      <c r="AP104" s="756">
        <f t="shared" si="160"/>
        <v>9038850000</v>
      </c>
      <c r="AQ104" s="756">
        <f t="shared" si="160"/>
        <v>0</v>
      </c>
      <c r="AR104" s="756">
        <f t="shared" si="160"/>
        <v>0</v>
      </c>
      <c r="AS104" s="756">
        <f t="shared" si="160"/>
        <v>0</v>
      </c>
      <c r="AT104" s="756">
        <f t="shared" si="160"/>
        <v>9038850000</v>
      </c>
      <c r="AU104" s="756">
        <f t="shared" si="160"/>
        <v>20000000000</v>
      </c>
      <c r="AV104" s="780"/>
    </row>
    <row r="105" spans="1:48" s="131" customFormat="1" ht="60" customHeight="1" x14ac:dyDescent="0.2">
      <c r="A105" s="1344"/>
      <c r="B105" s="1015"/>
      <c r="C105" s="1015" t="s">
        <v>66</v>
      </c>
      <c r="D105" s="1206" t="s">
        <v>327</v>
      </c>
      <c r="E105" s="1015" t="s">
        <v>328</v>
      </c>
      <c r="F105" s="262" t="s">
        <v>1341</v>
      </c>
      <c r="G105" s="139" t="s">
        <v>1015</v>
      </c>
      <c r="H105" s="146">
        <v>14</v>
      </c>
      <c r="I105" s="146">
        <v>22</v>
      </c>
      <c r="J105" s="146">
        <v>15</v>
      </c>
      <c r="K105" s="146">
        <v>17</v>
      </c>
      <c r="L105" s="146">
        <v>20</v>
      </c>
      <c r="M105" s="261">
        <v>22</v>
      </c>
      <c r="N105" s="260" t="s">
        <v>329</v>
      </c>
      <c r="O105" s="262" t="s">
        <v>333</v>
      </c>
      <c r="P105" s="262" t="s">
        <v>12</v>
      </c>
      <c r="Q105" s="146">
        <v>0</v>
      </c>
      <c r="R105" s="146">
        <v>1</v>
      </c>
      <c r="S105" s="146">
        <v>0</v>
      </c>
      <c r="T105" s="146">
        <v>0</v>
      </c>
      <c r="U105" s="146">
        <v>0</v>
      </c>
      <c r="V105" s="261">
        <v>1</v>
      </c>
      <c r="W105" s="263"/>
      <c r="X105" s="217">
        <v>6000000000</v>
      </c>
      <c r="Y105" s="217"/>
      <c r="Z105" s="217"/>
      <c r="AA105" s="413"/>
      <c r="AB105" s="876">
        <f>+SUM(W105:AA105)</f>
        <v>6000000000</v>
      </c>
      <c r="AC105" s="412">
        <v>1300000000</v>
      </c>
      <c r="AD105" s="413"/>
      <c r="AE105" s="413"/>
      <c r="AF105" s="413"/>
      <c r="AG105" s="413"/>
      <c r="AH105" s="851">
        <f t="shared" si="156"/>
        <v>1300000000</v>
      </c>
      <c r="AI105" s="850">
        <v>1950000000</v>
      </c>
      <c r="AJ105" s="848"/>
      <c r="AK105" s="848"/>
      <c r="AL105" s="848"/>
      <c r="AM105" s="848"/>
      <c r="AN105" s="849">
        <f t="shared" si="158"/>
        <v>1950000000</v>
      </c>
      <c r="AO105" s="853">
        <v>1950000000</v>
      </c>
      <c r="AP105" s="413"/>
      <c r="AQ105" s="413"/>
      <c r="AR105" s="413"/>
      <c r="AS105" s="413"/>
      <c r="AT105" s="425">
        <f t="shared" ref="AT105" si="161">+SUM(AO105:AS105)</f>
        <v>1950000000</v>
      </c>
      <c r="AU105" s="264">
        <f t="shared" ref="AU105" si="162">SUM(AB105+AH105+AN105+AT105)</f>
        <v>11200000000</v>
      </c>
      <c r="AV105" s="218" t="s">
        <v>335</v>
      </c>
    </row>
    <row r="106" spans="1:48" s="131" customFormat="1" ht="60" customHeight="1" x14ac:dyDescent="0.2">
      <c r="A106" s="1344"/>
      <c r="B106" s="1015"/>
      <c r="C106" s="1015"/>
      <c r="D106" s="1206"/>
      <c r="E106" s="1015"/>
      <c r="F106" s="265" t="s">
        <v>1342</v>
      </c>
      <c r="G106" s="240" t="s">
        <v>1016</v>
      </c>
      <c r="H106" s="155">
        <v>60.68</v>
      </c>
      <c r="I106" s="155">
        <v>64.2</v>
      </c>
      <c r="J106" s="155">
        <v>61</v>
      </c>
      <c r="K106" s="155">
        <v>62.5</v>
      </c>
      <c r="L106" s="155">
        <v>63.9</v>
      </c>
      <c r="M106" s="183">
        <v>64.2</v>
      </c>
      <c r="N106" s="1290" t="s">
        <v>332</v>
      </c>
      <c r="O106" s="1082" t="s">
        <v>1008</v>
      </c>
      <c r="P106" s="969" t="s">
        <v>13</v>
      </c>
      <c r="Q106" s="969">
        <v>0</v>
      </c>
      <c r="R106" s="969">
        <v>3</v>
      </c>
      <c r="S106" s="969">
        <v>1</v>
      </c>
      <c r="T106" s="969">
        <v>1</v>
      </c>
      <c r="U106" s="969">
        <v>1</v>
      </c>
      <c r="V106" s="1272">
        <v>0</v>
      </c>
      <c r="W106" s="1264"/>
      <c r="X106" s="1267"/>
      <c r="Y106" s="1267"/>
      <c r="Z106" s="1267"/>
      <c r="AA106" s="1078"/>
      <c r="AB106" s="1255">
        <f t="shared" ref="AB106:AB110" si="163">+SUM(W106:AA106)</f>
        <v>0</v>
      </c>
      <c r="AC106" s="1080"/>
      <c r="AD106" s="1078"/>
      <c r="AE106" s="1078"/>
      <c r="AF106" s="1078"/>
      <c r="AG106" s="1078"/>
      <c r="AH106" s="1133">
        <v>0</v>
      </c>
      <c r="AI106" s="1156"/>
      <c r="AJ106" s="1154"/>
      <c r="AK106" s="1154"/>
      <c r="AL106" s="1154"/>
      <c r="AM106" s="1154"/>
      <c r="AN106" s="1155">
        <f>+SUM(AI106:AM110)</f>
        <v>0</v>
      </c>
      <c r="AO106" s="1251"/>
      <c r="AP106" s="1078"/>
      <c r="AQ106" s="1078"/>
      <c r="AR106" s="1078"/>
      <c r="AS106" s="1078"/>
      <c r="AT106" s="1094">
        <f>+SUM(AO106:AS110)</f>
        <v>0</v>
      </c>
      <c r="AU106" s="1340">
        <v>0</v>
      </c>
      <c r="AV106" s="952" t="s">
        <v>335</v>
      </c>
    </row>
    <row r="107" spans="1:48" s="131" customFormat="1" ht="60" customHeight="1" x14ac:dyDescent="0.2">
      <c r="A107" s="1344"/>
      <c r="B107" s="1015"/>
      <c r="C107" s="1015"/>
      <c r="D107" s="1206"/>
      <c r="E107" s="1015"/>
      <c r="F107" s="265" t="s">
        <v>1345</v>
      </c>
      <c r="G107" s="240" t="s">
        <v>1019</v>
      </c>
      <c r="H107" s="155">
        <v>96</v>
      </c>
      <c r="I107" s="155">
        <v>100</v>
      </c>
      <c r="J107" s="155">
        <v>96.6</v>
      </c>
      <c r="K107" s="155">
        <v>97.8</v>
      </c>
      <c r="L107" s="155">
        <v>98.7</v>
      </c>
      <c r="M107" s="183">
        <v>100</v>
      </c>
      <c r="N107" s="1291"/>
      <c r="O107" s="1185"/>
      <c r="P107" s="970"/>
      <c r="Q107" s="970"/>
      <c r="R107" s="970"/>
      <c r="S107" s="970"/>
      <c r="T107" s="970"/>
      <c r="U107" s="970"/>
      <c r="V107" s="1279"/>
      <c r="W107" s="1265"/>
      <c r="X107" s="1268"/>
      <c r="Y107" s="1268"/>
      <c r="Z107" s="1268"/>
      <c r="AA107" s="1132"/>
      <c r="AB107" s="1263">
        <f t="shared" si="163"/>
        <v>0</v>
      </c>
      <c r="AC107" s="1131"/>
      <c r="AD107" s="1132"/>
      <c r="AE107" s="1132"/>
      <c r="AF107" s="1132"/>
      <c r="AG107" s="1132"/>
      <c r="AH107" s="1134"/>
      <c r="AI107" s="1156"/>
      <c r="AJ107" s="1154"/>
      <c r="AK107" s="1154"/>
      <c r="AL107" s="1154"/>
      <c r="AM107" s="1154"/>
      <c r="AN107" s="1155"/>
      <c r="AO107" s="1254"/>
      <c r="AP107" s="1132"/>
      <c r="AQ107" s="1132"/>
      <c r="AR107" s="1132"/>
      <c r="AS107" s="1132"/>
      <c r="AT107" s="1144"/>
      <c r="AU107" s="1341"/>
      <c r="AV107" s="953"/>
    </row>
    <row r="108" spans="1:48" s="131" customFormat="1" ht="60" customHeight="1" x14ac:dyDescent="0.2">
      <c r="A108" s="1344"/>
      <c r="B108" s="1015"/>
      <c r="C108" s="1015"/>
      <c r="D108" s="1206"/>
      <c r="E108" s="1015"/>
      <c r="F108" s="265" t="s">
        <v>1347</v>
      </c>
      <c r="G108" s="240" t="s">
        <v>1021</v>
      </c>
      <c r="H108" s="155">
        <v>90</v>
      </c>
      <c r="I108" s="155">
        <v>100</v>
      </c>
      <c r="J108" s="155">
        <v>97</v>
      </c>
      <c r="K108" s="155">
        <v>98</v>
      </c>
      <c r="L108" s="155">
        <v>99</v>
      </c>
      <c r="M108" s="183">
        <v>100</v>
      </c>
      <c r="N108" s="1291"/>
      <c r="O108" s="1185"/>
      <c r="P108" s="970"/>
      <c r="Q108" s="970"/>
      <c r="R108" s="970"/>
      <c r="S108" s="970"/>
      <c r="T108" s="970"/>
      <c r="U108" s="970"/>
      <c r="V108" s="1279"/>
      <c r="W108" s="1265"/>
      <c r="X108" s="1268"/>
      <c r="Y108" s="1268"/>
      <c r="Z108" s="1268"/>
      <c r="AA108" s="1132"/>
      <c r="AB108" s="1263">
        <f t="shared" si="163"/>
        <v>0</v>
      </c>
      <c r="AC108" s="1131"/>
      <c r="AD108" s="1132"/>
      <c r="AE108" s="1132"/>
      <c r="AF108" s="1132"/>
      <c r="AG108" s="1132"/>
      <c r="AH108" s="1134"/>
      <c r="AI108" s="1156"/>
      <c r="AJ108" s="1154"/>
      <c r="AK108" s="1154"/>
      <c r="AL108" s="1154"/>
      <c r="AM108" s="1154"/>
      <c r="AN108" s="1155"/>
      <c r="AO108" s="1254"/>
      <c r="AP108" s="1132"/>
      <c r="AQ108" s="1132"/>
      <c r="AR108" s="1132"/>
      <c r="AS108" s="1132"/>
      <c r="AT108" s="1144"/>
      <c r="AU108" s="1341"/>
      <c r="AV108" s="953"/>
    </row>
    <row r="109" spans="1:48" s="131" customFormat="1" ht="60" customHeight="1" x14ac:dyDescent="0.2">
      <c r="A109" s="1344"/>
      <c r="B109" s="1015"/>
      <c r="C109" s="1015"/>
      <c r="D109" s="1206"/>
      <c r="E109" s="1015"/>
      <c r="F109" s="265" t="s">
        <v>1349</v>
      </c>
      <c r="G109" s="240" t="s">
        <v>1023</v>
      </c>
      <c r="H109" s="155">
        <v>84.6</v>
      </c>
      <c r="I109" s="155">
        <v>87</v>
      </c>
      <c r="J109" s="155">
        <v>84.9</v>
      </c>
      <c r="K109" s="155">
        <v>85.2</v>
      </c>
      <c r="L109" s="155">
        <v>86.7</v>
      </c>
      <c r="M109" s="183">
        <v>87</v>
      </c>
      <c r="N109" s="1291"/>
      <c r="O109" s="1185"/>
      <c r="P109" s="970"/>
      <c r="Q109" s="970"/>
      <c r="R109" s="970"/>
      <c r="S109" s="970"/>
      <c r="T109" s="970"/>
      <c r="U109" s="970"/>
      <c r="V109" s="1279"/>
      <c r="W109" s="1265"/>
      <c r="X109" s="1268"/>
      <c r="Y109" s="1268"/>
      <c r="Z109" s="1268"/>
      <c r="AA109" s="1132"/>
      <c r="AB109" s="1263">
        <f t="shared" si="163"/>
        <v>0</v>
      </c>
      <c r="AC109" s="1131"/>
      <c r="AD109" s="1132"/>
      <c r="AE109" s="1132"/>
      <c r="AF109" s="1132"/>
      <c r="AG109" s="1132"/>
      <c r="AH109" s="1134"/>
      <c r="AI109" s="1156"/>
      <c r="AJ109" s="1154"/>
      <c r="AK109" s="1154"/>
      <c r="AL109" s="1154"/>
      <c r="AM109" s="1154"/>
      <c r="AN109" s="1155"/>
      <c r="AO109" s="1254"/>
      <c r="AP109" s="1132"/>
      <c r="AQ109" s="1132"/>
      <c r="AR109" s="1132"/>
      <c r="AS109" s="1132"/>
      <c r="AT109" s="1144"/>
      <c r="AU109" s="1341"/>
      <c r="AV109" s="953"/>
    </row>
    <row r="110" spans="1:48" s="131" customFormat="1" ht="60" customHeight="1" x14ac:dyDescent="0.2">
      <c r="A110" s="1344"/>
      <c r="B110" s="1015"/>
      <c r="C110" s="1015"/>
      <c r="D110" s="1206"/>
      <c r="E110" s="1015"/>
      <c r="F110" s="265" t="s">
        <v>1351</v>
      </c>
      <c r="G110" s="240" t="s">
        <v>1025</v>
      </c>
      <c r="H110" s="155">
        <v>74</v>
      </c>
      <c r="I110" s="155">
        <v>76</v>
      </c>
      <c r="J110" s="155">
        <v>74.2</v>
      </c>
      <c r="K110" s="155">
        <v>74.900000000000006</v>
      </c>
      <c r="L110" s="155">
        <v>75.5</v>
      </c>
      <c r="M110" s="183">
        <v>76</v>
      </c>
      <c r="N110" s="1292"/>
      <c r="O110" s="1083"/>
      <c r="P110" s="971"/>
      <c r="Q110" s="971"/>
      <c r="R110" s="971"/>
      <c r="S110" s="971"/>
      <c r="T110" s="971"/>
      <c r="U110" s="971"/>
      <c r="V110" s="1273"/>
      <c r="W110" s="1266"/>
      <c r="X110" s="1269"/>
      <c r="Y110" s="1269"/>
      <c r="Z110" s="1269"/>
      <c r="AA110" s="1079"/>
      <c r="AB110" s="1256">
        <f t="shared" si="163"/>
        <v>0</v>
      </c>
      <c r="AC110" s="1081"/>
      <c r="AD110" s="1079"/>
      <c r="AE110" s="1079"/>
      <c r="AF110" s="1079"/>
      <c r="AG110" s="1079"/>
      <c r="AH110" s="1135"/>
      <c r="AI110" s="1156"/>
      <c r="AJ110" s="1154"/>
      <c r="AK110" s="1154"/>
      <c r="AL110" s="1154"/>
      <c r="AM110" s="1154"/>
      <c r="AN110" s="1155"/>
      <c r="AO110" s="1252"/>
      <c r="AP110" s="1079"/>
      <c r="AQ110" s="1079"/>
      <c r="AR110" s="1079"/>
      <c r="AS110" s="1079"/>
      <c r="AT110" s="1095"/>
      <c r="AU110" s="1342"/>
      <c r="AV110" s="954"/>
    </row>
    <row r="111" spans="1:48" s="131" customFormat="1" ht="60" customHeight="1" x14ac:dyDescent="0.2">
      <c r="A111" s="1344"/>
      <c r="B111" s="1015"/>
      <c r="C111" s="1015"/>
      <c r="D111" s="1206"/>
      <c r="E111" s="1015"/>
      <c r="F111" s="265" t="s">
        <v>1342</v>
      </c>
      <c r="G111" s="240" t="s">
        <v>1016</v>
      </c>
      <c r="H111" s="155">
        <v>60.68</v>
      </c>
      <c r="I111" s="155">
        <v>64.2</v>
      </c>
      <c r="J111" s="155">
        <v>61</v>
      </c>
      <c r="K111" s="155">
        <v>62.5</v>
      </c>
      <c r="L111" s="155">
        <v>63.9</v>
      </c>
      <c r="M111" s="183">
        <v>64.2</v>
      </c>
      <c r="N111" s="1068" t="s">
        <v>330</v>
      </c>
      <c r="O111" s="1092" t="s">
        <v>1009</v>
      </c>
      <c r="P111" s="1090" t="s">
        <v>13</v>
      </c>
      <c r="Q111" s="969">
        <v>0</v>
      </c>
      <c r="R111" s="969">
        <v>2</v>
      </c>
      <c r="S111" s="969">
        <v>0</v>
      </c>
      <c r="T111" s="969">
        <v>1</v>
      </c>
      <c r="U111" s="969">
        <v>1</v>
      </c>
      <c r="V111" s="1272">
        <v>0</v>
      </c>
      <c r="W111" s="1264"/>
      <c r="X111" s="1267"/>
      <c r="Y111" s="1267"/>
      <c r="Z111" s="1267"/>
      <c r="AA111" s="1078"/>
      <c r="AB111" s="1255"/>
      <c r="AC111" s="1080"/>
      <c r="AD111" s="1078"/>
      <c r="AE111" s="1078"/>
      <c r="AF111" s="1078"/>
      <c r="AG111" s="1078"/>
      <c r="AH111" s="1133"/>
      <c r="AI111" s="1156"/>
      <c r="AJ111" s="1154"/>
      <c r="AK111" s="1154"/>
      <c r="AL111" s="1154"/>
      <c r="AM111" s="1154"/>
      <c r="AN111" s="1155"/>
      <c r="AO111" s="1251"/>
      <c r="AP111" s="1078"/>
      <c r="AQ111" s="1078"/>
      <c r="AR111" s="1078"/>
      <c r="AS111" s="1078"/>
      <c r="AT111" s="1094"/>
      <c r="AU111" s="987">
        <f t="shared" ref="AU111" si="164">+AT111+AN111+AH111+AB111</f>
        <v>0</v>
      </c>
      <c r="AV111" s="952" t="s">
        <v>335</v>
      </c>
    </row>
    <row r="112" spans="1:48" s="131" customFormat="1" ht="42.75" customHeight="1" x14ac:dyDescent="0.2">
      <c r="A112" s="1344"/>
      <c r="B112" s="1015"/>
      <c r="C112" s="1015"/>
      <c r="D112" s="1206"/>
      <c r="E112" s="1015"/>
      <c r="F112" s="265" t="s">
        <v>1343</v>
      </c>
      <c r="G112" s="240" t="s">
        <v>1017</v>
      </c>
      <c r="H112" s="155">
        <v>93.9</v>
      </c>
      <c r="I112" s="155">
        <v>98.4</v>
      </c>
      <c r="J112" s="155">
        <v>94.1</v>
      </c>
      <c r="K112" s="155">
        <v>96</v>
      </c>
      <c r="L112" s="155">
        <v>97.3</v>
      </c>
      <c r="M112" s="183">
        <v>98.4</v>
      </c>
      <c r="N112" s="1184"/>
      <c r="O112" s="1161"/>
      <c r="P112" s="1160"/>
      <c r="Q112" s="970"/>
      <c r="R112" s="970"/>
      <c r="S112" s="970"/>
      <c r="T112" s="970"/>
      <c r="U112" s="970"/>
      <c r="V112" s="1279"/>
      <c r="W112" s="1265"/>
      <c r="X112" s="1268"/>
      <c r="Y112" s="1268"/>
      <c r="Z112" s="1268"/>
      <c r="AA112" s="1132"/>
      <c r="AB112" s="1263"/>
      <c r="AC112" s="1131"/>
      <c r="AD112" s="1132"/>
      <c r="AE112" s="1132"/>
      <c r="AF112" s="1132"/>
      <c r="AG112" s="1132"/>
      <c r="AH112" s="1134"/>
      <c r="AI112" s="1156"/>
      <c r="AJ112" s="1154"/>
      <c r="AK112" s="1154"/>
      <c r="AL112" s="1154"/>
      <c r="AM112" s="1154"/>
      <c r="AN112" s="1155"/>
      <c r="AO112" s="1254"/>
      <c r="AP112" s="1132"/>
      <c r="AQ112" s="1132"/>
      <c r="AR112" s="1132"/>
      <c r="AS112" s="1132"/>
      <c r="AT112" s="1144"/>
      <c r="AU112" s="988"/>
      <c r="AV112" s="953"/>
    </row>
    <row r="113" spans="1:48" s="131" customFormat="1" ht="42.75" customHeight="1" x14ac:dyDescent="0.2">
      <c r="A113" s="1344"/>
      <c r="B113" s="1015"/>
      <c r="C113" s="1015"/>
      <c r="D113" s="1206"/>
      <c r="E113" s="1015"/>
      <c r="F113" s="265" t="s">
        <v>1344</v>
      </c>
      <c r="G113" s="240" t="s">
        <v>1018</v>
      </c>
      <c r="H113" s="155">
        <v>27.46</v>
      </c>
      <c r="I113" s="155">
        <v>30</v>
      </c>
      <c r="J113" s="155">
        <v>28.1</v>
      </c>
      <c r="K113" s="155">
        <v>28.5</v>
      </c>
      <c r="L113" s="155">
        <v>28.8</v>
      </c>
      <c r="M113" s="183">
        <v>30</v>
      </c>
      <c r="N113" s="1184"/>
      <c r="O113" s="1161"/>
      <c r="P113" s="1160"/>
      <c r="Q113" s="970"/>
      <c r="R113" s="970"/>
      <c r="S113" s="970"/>
      <c r="T113" s="970"/>
      <c r="U113" s="970"/>
      <c r="V113" s="1279"/>
      <c r="W113" s="1265"/>
      <c r="X113" s="1268"/>
      <c r="Y113" s="1268"/>
      <c r="Z113" s="1268"/>
      <c r="AA113" s="1132"/>
      <c r="AB113" s="1263"/>
      <c r="AC113" s="1131"/>
      <c r="AD113" s="1132"/>
      <c r="AE113" s="1132"/>
      <c r="AF113" s="1132"/>
      <c r="AG113" s="1132"/>
      <c r="AH113" s="1134"/>
      <c r="AI113" s="1156"/>
      <c r="AJ113" s="1154"/>
      <c r="AK113" s="1154"/>
      <c r="AL113" s="1154"/>
      <c r="AM113" s="1154"/>
      <c r="AN113" s="1155"/>
      <c r="AO113" s="1254"/>
      <c r="AP113" s="1132"/>
      <c r="AQ113" s="1132"/>
      <c r="AR113" s="1132"/>
      <c r="AS113" s="1132"/>
      <c r="AT113" s="1144"/>
      <c r="AU113" s="988"/>
      <c r="AV113" s="953"/>
    </row>
    <row r="114" spans="1:48" s="131" customFormat="1" ht="28.5" customHeight="1" x14ac:dyDescent="0.2">
      <c r="A114" s="1344"/>
      <c r="B114" s="1015"/>
      <c r="C114" s="1015"/>
      <c r="D114" s="1206"/>
      <c r="E114" s="1015"/>
      <c r="F114" s="265" t="s">
        <v>1345</v>
      </c>
      <c r="G114" s="240" t="s">
        <v>1019</v>
      </c>
      <c r="H114" s="155">
        <v>96</v>
      </c>
      <c r="I114" s="155">
        <v>100</v>
      </c>
      <c r="J114" s="155">
        <v>96.6</v>
      </c>
      <c r="K114" s="155">
        <v>97.8</v>
      </c>
      <c r="L114" s="155">
        <v>98.7</v>
      </c>
      <c r="M114" s="183">
        <v>100</v>
      </c>
      <c r="N114" s="1184"/>
      <c r="O114" s="1161"/>
      <c r="P114" s="1160"/>
      <c r="Q114" s="970"/>
      <c r="R114" s="970"/>
      <c r="S114" s="970"/>
      <c r="T114" s="970"/>
      <c r="U114" s="970"/>
      <c r="V114" s="1279"/>
      <c r="W114" s="1265"/>
      <c r="X114" s="1268"/>
      <c r="Y114" s="1268"/>
      <c r="Z114" s="1268"/>
      <c r="AA114" s="1132"/>
      <c r="AB114" s="1263"/>
      <c r="AC114" s="1131"/>
      <c r="AD114" s="1132"/>
      <c r="AE114" s="1132"/>
      <c r="AF114" s="1132"/>
      <c r="AG114" s="1132"/>
      <c r="AH114" s="1134"/>
      <c r="AI114" s="1156"/>
      <c r="AJ114" s="1154"/>
      <c r="AK114" s="1154"/>
      <c r="AL114" s="1154"/>
      <c r="AM114" s="1154"/>
      <c r="AN114" s="1155"/>
      <c r="AO114" s="1254"/>
      <c r="AP114" s="1132"/>
      <c r="AQ114" s="1132"/>
      <c r="AR114" s="1132"/>
      <c r="AS114" s="1132"/>
      <c r="AT114" s="1144"/>
      <c r="AU114" s="988"/>
      <c r="AV114" s="953"/>
    </row>
    <row r="115" spans="1:48" s="131" customFormat="1" ht="32.25" customHeight="1" x14ac:dyDescent="0.2">
      <c r="A115" s="1344"/>
      <c r="B115" s="1015"/>
      <c r="C115" s="1015"/>
      <c r="D115" s="1206"/>
      <c r="E115" s="1015"/>
      <c r="F115" s="265" t="s">
        <v>1346</v>
      </c>
      <c r="G115" s="240" t="s">
        <v>1020</v>
      </c>
      <c r="H115" s="155">
        <v>0</v>
      </c>
      <c r="I115" s="155">
        <v>10</v>
      </c>
      <c r="J115" s="155">
        <v>2</v>
      </c>
      <c r="K115" s="155">
        <v>5</v>
      </c>
      <c r="L115" s="155">
        <v>8</v>
      </c>
      <c r="M115" s="183">
        <v>10</v>
      </c>
      <c r="N115" s="1184"/>
      <c r="O115" s="1161"/>
      <c r="P115" s="1160"/>
      <c r="Q115" s="970"/>
      <c r="R115" s="970"/>
      <c r="S115" s="970"/>
      <c r="T115" s="970"/>
      <c r="U115" s="970"/>
      <c r="V115" s="1279"/>
      <c r="W115" s="1265"/>
      <c r="X115" s="1268"/>
      <c r="Y115" s="1268"/>
      <c r="Z115" s="1268"/>
      <c r="AA115" s="1132"/>
      <c r="AB115" s="1263"/>
      <c r="AC115" s="1131"/>
      <c r="AD115" s="1132"/>
      <c r="AE115" s="1132"/>
      <c r="AF115" s="1132"/>
      <c r="AG115" s="1132"/>
      <c r="AH115" s="1134"/>
      <c r="AI115" s="1156"/>
      <c r="AJ115" s="1154"/>
      <c r="AK115" s="1154"/>
      <c r="AL115" s="1154"/>
      <c r="AM115" s="1154"/>
      <c r="AN115" s="1155"/>
      <c r="AO115" s="1254"/>
      <c r="AP115" s="1132"/>
      <c r="AQ115" s="1132"/>
      <c r="AR115" s="1132"/>
      <c r="AS115" s="1132"/>
      <c r="AT115" s="1144"/>
      <c r="AU115" s="988"/>
      <c r="AV115" s="953"/>
    </row>
    <row r="116" spans="1:48" s="131" customFormat="1" ht="42.75" customHeight="1" x14ac:dyDescent="0.2">
      <c r="A116" s="1344"/>
      <c r="B116" s="1015"/>
      <c r="C116" s="1015"/>
      <c r="D116" s="1206"/>
      <c r="E116" s="1015"/>
      <c r="F116" s="265" t="s">
        <v>1347</v>
      </c>
      <c r="G116" s="240" t="s">
        <v>1021</v>
      </c>
      <c r="H116" s="155">
        <v>90</v>
      </c>
      <c r="I116" s="155">
        <v>100</v>
      </c>
      <c r="J116" s="155">
        <v>97</v>
      </c>
      <c r="K116" s="155">
        <v>98</v>
      </c>
      <c r="L116" s="155">
        <v>99</v>
      </c>
      <c r="M116" s="183">
        <v>100</v>
      </c>
      <c r="N116" s="1069"/>
      <c r="O116" s="1093"/>
      <c r="P116" s="1091"/>
      <c r="Q116" s="971"/>
      <c r="R116" s="971"/>
      <c r="S116" s="971"/>
      <c r="T116" s="971"/>
      <c r="U116" s="971"/>
      <c r="V116" s="1273"/>
      <c r="W116" s="1266"/>
      <c r="X116" s="1269"/>
      <c r="Y116" s="1269"/>
      <c r="Z116" s="1269"/>
      <c r="AA116" s="1079"/>
      <c r="AB116" s="1256"/>
      <c r="AC116" s="1081"/>
      <c r="AD116" s="1079"/>
      <c r="AE116" s="1079"/>
      <c r="AF116" s="1079"/>
      <c r="AG116" s="1079"/>
      <c r="AH116" s="1135"/>
      <c r="AI116" s="1156"/>
      <c r="AJ116" s="1154"/>
      <c r="AK116" s="1154"/>
      <c r="AL116" s="1154"/>
      <c r="AM116" s="1154"/>
      <c r="AN116" s="1155"/>
      <c r="AO116" s="1252"/>
      <c r="AP116" s="1079"/>
      <c r="AQ116" s="1079"/>
      <c r="AR116" s="1079"/>
      <c r="AS116" s="1079"/>
      <c r="AT116" s="1095"/>
      <c r="AU116" s="989"/>
      <c r="AV116" s="954"/>
    </row>
    <row r="117" spans="1:48" s="131" customFormat="1" ht="42.75" customHeight="1" x14ac:dyDescent="0.2">
      <c r="A117" s="1344"/>
      <c r="B117" s="1015"/>
      <c r="C117" s="1015"/>
      <c r="D117" s="1206"/>
      <c r="E117" s="1015"/>
      <c r="F117" s="265" t="s">
        <v>1348</v>
      </c>
      <c r="G117" s="240" t="s">
        <v>1022</v>
      </c>
      <c r="H117" s="155">
        <v>78.78</v>
      </c>
      <c r="I117" s="155">
        <v>79.209999999999994</v>
      </c>
      <c r="J117" s="155">
        <v>78.8</v>
      </c>
      <c r="K117" s="155">
        <v>78.989999999999995</v>
      </c>
      <c r="L117" s="155">
        <v>79</v>
      </c>
      <c r="M117" s="183">
        <v>79.209999999999994</v>
      </c>
      <c r="N117" s="1068" t="s">
        <v>334</v>
      </c>
      <c r="O117" s="1092" t="s">
        <v>1010</v>
      </c>
      <c r="P117" s="1090" t="s">
        <v>13</v>
      </c>
      <c r="Q117" s="969">
        <v>0</v>
      </c>
      <c r="R117" s="969">
        <v>6</v>
      </c>
      <c r="S117" s="969">
        <v>0</v>
      </c>
      <c r="T117" s="969">
        <v>2</v>
      </c>
      <c r="U117" s="969">
        <v>2</v>
      </c>
      <c r="V117" s="1272">
        <v>2</v>
      </c>
      <c r="W117" s="1264"/>
      <c r="X117" s="1267">
        <v>24000000000</v>
      </c>
      <c r="Y117" s="1267"/>
      <c r="Z117" s="1267"/>
      <c r="AA117" s="1078">
        <v>3825821762</v>
      </c>
      <c r="AB117" s="1255">
        <f>+SUM(W117:AA125)</f>
        <v>27825821762</v>
      </c>
      <c r="AC117" s="1080">
        <v>650000000</v>
      </c>
      <c r="AD117" s="1078">
        <v>4500000000</v>
      </c>
      <c r="AE117" s="1078"/>
      <c r="AF117" s="1078"/>
      <c r="AG117" s="1078"/>
      <c r="AH117" s="1133">
        <f>+SUM(AC117:AG125)</f>
        <v>5150000000</v>
      </c>
      <c r="AI117" s="1156"/>
      <c r="AJ117" s="1154">
        <v>12500000000</v>
      </c>
      <c r="AK117" s="1154"/>
      <c r="AL117" s="1154"/>
      <c r="AM117" s="1154"/>
      <c r="AN117" s="1155">
        <f>+SUM(AI117:AM125)</f>
        <v>12500000000</v>
      </c>
      <c r="AO117" s="1251">
        <v>1500000000</v>
      </c>
      <c r="AP117" s="1078"/>
      <c r="AQ117" s="1078"/>
      <c r="AR117" s="1078"/>
      <c r="AS117" s="1078"/>
      <c r="AT117" s="1094">
        <f>+SUM(AO117:AS125)</f>
        <v>1500000000</v>
      </c>
      <c r="AU117" s="1340">
        <f t="shared" ref="AU117:AU136" si="165">SUM(AB117+AH117+AN117+AT117)</f>
        <v>46975821762</v>
      </c>
      <c r="AV117" s="952" t="s">
        <v>335</v>
      </c>
    </row>
    <row r="118" spans="1:48" s="131" customFormat="1" ht="30" customHeight="1" x14ac:dyDescent="0.2">
      <c r="A118" s="1344"/>
      <c r="B118" s="1015"/>
      <c r="C118" s="1015"/>
      <c r="D118" s="1206"/>
      <c r="E118" s="1015"/>
      <c r="F118" s="265" t="s">
        <v>1349</v>
      </c>
      <c r="G118" s="240" t="s">
        <v>1023</v>
      </c>
      <c r="H118" s="155">
        <v>84.6</v>
      </c>
      <c r="I118" s="155">
        <v>87</v>
      </c>
      <c r="J118" s="155">
        <v>84.9</v>
      </c>
      <c r="K118" s="155">
        <v>85.2</v>
      </c>
      <c r="L118" s="155">
        <v>86.7</v>
      </c>
      <c r="M118" s="183">
        <v>87</v>
      </c>
      <c r="N118" s="1184"/>
      <c r="O118" s="1161"/>
      <c r="P118" s="1160"/>
      <c r="Q118" s="970"/>
      <c r="R118" s="970"/>
      <c r="S118" s="970"/>
      <c r="T118" s="970"/>
      <c r="U118" s="970"/>
      <c r="V118" s="1279"/>
      <c r="W118" s="1265"/>
      <c r="X118" s="1268"/>
      <c r="Y118" s="1268"/>
      <c r="Z118" s="1268"/>
      <c r="AA118" s="1132"/>
      <c r="AB118" s="1263"/>
      <c r="AC118" s="1131"/>
      <c r="AD118" s="1132"/>
      <c r="AE118" s="1132"/>
      <c r="AF118" s="1132"/>
      <c r="AG118" s="1132"/>
      <c r="AH118" s="1134"/>
      <c r="AI118" s="1156"/>
      <c r="AJ118" s="1154"/>
      <c r="AK118" s="1154"/>
      <c r="AL118" s="1154"/>
      <c r="AM118" s="1154"/>
      <c r="AN118" s="1155"/>
      <c r="AO118" s="1254"/>
      <c r="AP118" s="1132"/>
      <c r="AQ118" s="1132"/>
      <c r="AR118" s="1132"/>
      <c r="AS118" s="1132"/>
      <c r="AT118" s="1144"/>
      <c r="AU118" s="1341">
        <f t="shared" si="165"/>
        <v>0</v>
      </c>
      <c r="AV118" s="953"/>
    </row>
    <row r="119" spans="1:48" s="131" customFormat="1" ht="35.25" customHeight="1" x14ac:dyDescent="0.2">
      <c r="A119" s="1344"/>
      <c r="B119" s="1015"/>
      <c r="C119" s="1015"/>
      <c r="D119" s="1206"/>
      <c r="E119" s="1015"/>
      <c r="F119" s="265" t="s">
        <v>1350</v>
      </c>
      <c r="G119" s="240" t="s">
        <v>1024</v>
      </c>
      <c r="H119" s="155">
        <v>92.94</v>
      </c>
      <c r="I119" s="155">
        <v>96</v>
      </c>
      <c r="J119" s="155">
        <v>93.2</v>
      </c>
      <c r="K119" s="155">
        <v>94.6</v>
      </c>
      <c r="L119" s="155">
        <v>95.4</v>
      </c>
      <c r="M119" s="183">
        <v>96</v>
      </c>
      <c r="N119" s="1184"/>
      <c r="O119" s="1161"/>
      <c r="P119" s="1160"/>
      <c r="Q119" s="970"/>
      <c r="R119" s="970"/>
      <c r="S119" s="970"/>
      <c r="T119" s="970"/>
      <c r="U119" s="970"/>
      <c r="V119" s="1279"/>
      <c r="W119" s="1265"/>
      <c r="X119" s="1268"/>
      <c r="Y119" s="1268"/>
      <c r="Z119" s="1268"/>
      <c r="AA119" s="1132"/>
      <c r="AB119" s="1263"/>
      <c r="AC119" s="1131"/>
      <c r="AD119" s="1132"/>
      <c r="AE119" s="1132"/>
      <c r="AF119" s="1132"/>
      <c r="AG119" s="1132"/>
      <c r="AH119" s="1134"/>
      <c r="AI119" s="1156"/>
      <c r="AJ119" s="1154"/>
      <c r="AK119" s="1154"/>
      <c r="AL119" s="1154"/>
      <c r="AM119" s="1154"/>
      <c r="AN119" s="1155"/>
      <c r="AO119" s="1254"/>
      <c r="AP119" s="1132"/>
      <c r="AQ119" s="1132"/>
      <c r="AR119" s="1132"/>
      <c r="AS119" s="1132"/>
      <c r="AT119" s="1144"/>
      <c r="AU119" s="1341">
        <f t="shared" si="165"/>
        <v>0</v>
      </c>
      <c r="AV119" s="953"/>
    </row>
    <row r="120" spans="1:48" s="131" customFormat="1" ht="26.25" customHeight="1" x14ac:dyDescent="0.2">
      <c r="A120" s="1344"/>
      <c r="B120" s="1015"/>
      <c r="C120" s="1015"/>
      <c r="D120" s="1206"/>
      <c r="E120" s="1015"/>
      <c r="F120" s="265" t="s">
        <v>1351</v>
      </c>
      <c r="G120" s="240" t="s">
        <v>1025</v>
      </c>
      <c r="H120" s="155">
        <v>74</v>
      </c>
      <c r="I120" s="155">
        <v>76</v>
      </c>
      <c r="J120" s="155">
        <v>74.2</v>
      </c>
      <c r="K120" s="155">
        <v>74.900000000000006</v>
      </c>
      <c r="L120" s="155">
        <v>75.5</v>
      </c>
      <c r="M120" s="183">
        <v>76</v>
      </c>
      <c r="N120" s="1184"/>
      <c r="O120" s="1161"/>
      <c r="P120" s="1160"/>
      <c r="Q120" s="970"/>
      <c r="R120" s="970"/>
      <c r="S120" s="970"/>
      <c r="T120" s="970"/>
      <c r="U120" s="970"/>
      <c r="V120" s="1279"/>
      <c r="W120" s="1265"/>
      <c r="X120" s="1268"/>
      <c r="Y120" s="1268"/>
      <c r="Z120" s="1268"/>
      <c r="AA120" s="1132"/>
      <c r="AB120" s="1263"/>
      <c r="AC120" s="1131"/>
      <c r="AD120" s="1132"/>
      <c r="AE120" s="1132"/>
      <c r="AF120" s="1132"/>
      <c r="AG120" s="1132"/>
      <c r="AH120" s="1134"/>
      <c r="AI120" s="1156"/>
      <c r="AJ120" s="1154"/>
      <c r="AK120" s="1154"/>
      <c r="AL120" s="1154"/>
      <c r="AM120" s="1154"/>
      <c r="AN120" s="1155"/>
      <c r="AO120" s="1254"/>
      <c r="AP120" s="1132"/>
      <c r="AQ120" s="1132"/>
      <c r="AR120" s="1132"/>
      <c r="AS120" s="1132"/>
      <c r="AT120" s="1144"/>
      <c r="AU120" s="1341">
        <f t="shared" si="165"/>
        <v>0</v>
      </c>
      <c r="AV120" s="953"/>
    </row>
    <row r="121" spans="1:48" s="131" customFormat="1" ht="37.5" customHeight="1" x14ac:dyDescent="0.2">
      <c r="A121" s="1344"/>
      <c r="B121" s="1015"/>
      <c r="C121" s="1015"/>
      <c r="D121" s="1206"/>
      <c r="E121" s="1015"/>
      <c r="F121" s="265" t="s">
        <v>1352</v>
      </c>
      <c r="G121" s="240" t="s">
        <v>1026</v>
      </c>
      <c r="H121" s="155">
        <v>85.39</v>
      </c>
      <c r="I121" s="155">
        <v>87</v>
      </c>
      <c r="J121" s="155">
        <v>85.8</v>
      </c>
      <c r="K121" s="155">
        <v>86.3</v>
      </c>
      <c r="L121" s="155">
        <v>86.8</v>
      </c>
      <c r="M121" s="183">
        <v>87</v>
      </c>
      <c r="N121" s="1184"/>
      <c r="O121" s="1161"/>
      <c r="P121" s="1160"/>
      <c r="Q121" s="970"/>
      <c r="R121" s="970"/>
      <c r="S121" s="970"/>
      <c r="T121" s="970"/>
      <c r="U121" s="970"/>
      <c r="V121" s="1279"/>
      <c r="W121" s="1265"/>
      <c r="X121" s="1268"/>
      <c r="Y121" s="1268"/>
      <c r="Z121" s="1268"/>
      <c r="AA121" s="1132"/>
      <c r="AB121" s="1263"/>
      <c r="AC121" s="1131"/>
      <c r="AD121" s="1132"/>
      <c r="AE121" s="1132"/>
      <c r="AF121" s="1132"/>
      <c r="AG121" s="1132"/>
      <c r="AH121" s="1134"/>
      <c r="AI121" s="1156"/>
      <c r="AJ121" s="1154"/>
      <c r="AK121" s="1154"/>
      <c r="AL121" s="1154"/>
      <c r="AM121" s="1154"/>
      <c r="AN121" s="1155"/>
      <c r="AO121" s="1254"/>
      <c r="AP121" s="1132"/>
      <c r="AQ121" s="1132"/>
      <c r="AR121" s="1132"/>
      <c r="AS121" s="1132"/>
      <c r="AT121" s="1144"/>
      <c r="AU121" s="1341">
        <f t="shared" si="165"/>
        <v>0</v>
      </c>
      <c r="AV121" s="953"/>
    </row>
    <row r="122" spans="1:48" s="131" customFormat="1" ht="36.75" customHeight="1" x14ac:dyDescent="0.2">
      <c r="A122" s="1344"/>
      <c r="B122" s="1015"/>
      <c r="C122" s="1015"/>
      <c r="D122" s="1206"/>
      <c r="E122" s="1015"/>
      <c r="F122" s="265" t="s">
        <v>1353</v>
      </c>
      <c r="G122" s="240" t="s">
        <v>1027</v>
      </c>
      <c r="H122" s="155">
        <v>17.829999999999998</v>
      </c>
      <c r="I122" s="155">
        <v>5</v>
      </c>
      <c r="J122" s="155">
        <v>16</v>
      </c>
      <c r="K122" s="155">
        <v>10</v>
      </c>
      <c r="L122" s="155">
        <v>8</v>
      </c>
      <c r="M122" s="183">
        <v>5</v>
      </c>
      <c r="N122" s="1184"/>
      <c r="O122" s="1161"/>
      <c r="P122" s="1160"/>
      <c r="Q122" s="970"/>
      <c r="R122" s="970"/>
      <c r="S122" s="970"/>
      <c r="T122" s="970"/>
      <c r="U122" s="970"/>
      <c r="V122" s="1279"/>
      <c r="W122" s="1265"/>
      <c r="X122" s="1268"/>
      <c r="Y122" s="1268"/>
      <c r="Z122" s="1268"/>
      <c r="AA122" s="1132"/>
      <c r="AB122" s="1263"/>
      <c r="AC122" s="1131"/>
      <c r="AD122" s="1132"/>
      <c r="AE122" s="1132"/>
      <c r="AF122" s="1132"/>
      <c r="AG122" s="1132"/>
      <c r="AH122" s="1134"/>
      <c r="AI122" s="1156"/>
      <c r="AJ122" s="1154"/>
      <c r="AK122" s="1154"/>
      <c r="AL122" s="1154"/>
      <c r="AM122" s="1154"/>
      <c r="AN122" s="1155"/>
      <c r="AO122" s="1254"/>
      <c r="AP122" s="1132"/>
      <c r="AQ122" s="1132"/>
      <c r="AR122" s="1132"/>
      <c r="AS122" s="1132"/>
      <c r="AT122" s="1144"/>
      <c r="AU122" s="1341">
        <f t="shared" si="165"/>
        <v>0</v>
      </c>
      <c r="AV122" s="953"/>
    </row>
    <row r="123" spans="1:48" s="131" customFormat="1" ht="40.5" customHeight="1" x14ac:dyDescent="0.2">
      <c r="A123" s="1344"/>
      <c r="B123" s="1015"/>
      <c r="C123" s="1015"/>
      <c r="D123" s="1206"/>
      <c r="E123" s="1015"/>
      <c r="F123" s="265" t="s">
        <v>1354</v>
      </c>
      <c r="G123" s="240" t="s">
        <v>1028</v>
      </c>
      <c r="H123" s="155" t="s">
        <v>1029</v>
      </c>
      <c r="I123" s="155" t="s">
        <v>1030</v>
      </c>
      <c r="J123" s="155" t="s">
        <v>1031</v>
      </c>
      <c r="K123" s="155" t="s">
        <v>1031</v>
      </c>
      <c r="L123" s="155" t="s">
        <v>1031</v>
      </c>
      <c r="M123" s="183" t="s">
        <v>1032</v>
      </c>
      <c r="N123" s="1184"/>
      <c r="O123" s="1161"/>
      <c r="P123" s="1160"/>
      <c r="Q123" s="970"/>
      <c r="R123" s="970"/>
      <c r="S123" s="970"/>
      <c r="T123" s="970"/>
      <c r="U123" s="970"/>
      <c r="V123" s="1279"/>
      <c r="W123" s="1265"/>
      <c r="X123" s="1268"/>
      <c r="Y123" s="1268"/>
      <c r="Z123" s="1268"/>
      <c r="AA123" s="1132"/>
      <c r="AB123" s="1263"/>
      <c r="AC123" s="1131"/>
      <c r="AD123" s="1132"/>
      <c r="AE123" s="1132"/>
      <c r="AF123" s="1132"/>
      <c r="AG123" s="1132"/>
      <c r="AH123" s="1134"/>
      <c r="AI123" s="1156"/>
      <c r="AJ123" s="1154"/>
      <c r="AK123" s="1154"/>
      <c r="AL123" s="1154"/>
      <c r="AM123" s="1154"/>
      <c r="AN123" s="1155"/>
      <c r="AO123" s="1254"/>
      <c r="AP123" s="1132"/>
      <c r="AQ123" s="1132"/>
      <c r="AR123" s="1132"/>
      <c r="AS123" s="1132"/>
      <c r="AT123" s="1144"/>
      <c r="AU123" s="1341">
        <f t="shared" si="165"/>
        <v>0</v>
      </c>
      <c r="AV123" s="953"/>
    </row>
    <row r="124" spans="1:48" s="131" customFormat="1" ht="40.5" customHeight="1" x14ac:dyDescent="0.2">
      <c r="A124" s="1344"/>
      <c r="B124" s="1015"/>
      <c r="C124" s="1015"/>
      <c r="D124" s="1206"/>
      <c r="E124" s="1015"/>
      <c r="F124" s="265" t="s">
        <v>2365</v>
      </c>
      <c r="G124" s="240" t="s">
        <v>2364</v>
      </c>
      <c r="H124" s="861">
        <v>33.200000000000003</v>
      </c>
      <c r="I124" s="861">
        <v>30</v>
      </c>
      <c r="J124" s="861">
        <v>33.200000000000003</v>
      </c>
      <c r="K124" s="861">
        <v>31</v>
      </c>
      <c r="L124" s="861">
        <v>30</v>
      </c>
      <c r="M124" s="860">
        <v>30</v>
      </c>
      <c r="N124" s="1184"/>
      <c r="O124" s="1161"/>
      <c r="P124" s="1160"/>
      <c r="Q124" s="970"/>
      <c r="R124" s="970"/>
      <c r="S124" s="970"/>
      <c r="T124" s="970"/>
      <c r="U124" s="970"/>
      <c r="V124" s="1279"/>
      <c r="W124" s="1265"/>
      <c r="X124" s="1268"/>
      <c r="Y124" s="1268"/>
      <c r="Z124" s="1268"/>
      <c r="AA124" s="1132"/>
      <c r="AB124" s="1263"/>
      <c r="AC124" s="1131"/>
      <c r="AD124" s="1132"/>
      <c r="AE124" s="1132"/>
      <c r="AF124" s="1132"/>
      <c r="AG124" s="1132"/>
      <c r="AH124" s="1134"/>
      <c r="AI124" s="1156"/>
      <c r="AJ124" s="1154"/>
      <c r="AK124" s="1154"/>
      <c r="AL124" s="1154"/>
      <c r="AM124" s="1154"/>
      <c r="AN124" s="1155"/>
      <c r="AO124" s="1254"/>
      <c r="AP124" s="1132"/>
      <c r="AQ124" s="1132"/>
      <c r="AR124" s="1132"/>
      <c r="AS124" s="1132"/>
      <c r="AT124" s="1144"/>
      <c r="AU124" s="1341"/>
      <c r="AV124" s="953"/>
    </row>
    <row r="125" spans="1:48" s="131" customFormat="1" ht="37.5" customHeight="1" x14ac:dyDescent="0.2">
      <c r="A125" s="1344"/>
      <c r="B125" s="1015"/>
      <c r="C125" s="1015"/>
      <c r="D125" s="1206"/>
      <c r="E125" s="1015"/>
      <c r="F125" s="265" t="s">
        <v>1355</v>
      </c>
      <c r="G125" s="240" t="s">
        <v>1033</v>
      </c>
      <c r="H125" s="155">
        <v>78.78</v>
      </c>
      <c r="I125" s="155">
        <v>79.209999999999994</v>
      </c>
      <c r="J125" s="155">
        <v>78.8</v>
      </c>
      <c r="K125" s="155">
        <v>78.959999999999994</v>
      </c>
      <c r="L125" s="155">
        <v>79</v>
      </c>
      <c r="M125" s="183">
        <v>79.209999999999994</v>
      </c>
      <c r="N125" s="1069"/>
      <c r="O125" s="1093"/>
      <c r="P125" s="1091"/>
      <c r="Q125" s="971"/>
      <c r="R125" s="971"/>
      <c r="S125" s="971"/>
      <c r="T125" s="971"/>
      <c r="U125" s="971"/>
      <c r="V125" s="1273"/>
      <c r="W125" s="1266"/>
      <c r="X125" s="1269"/>
      <c r="Y125" s="1269"/>
      <c r="Z125" s="1269"/>
      <c r="AA125" s="1079"/>
      <c r="AB125" s="1256"/>
      <c r="AC125" s="1081"/>
      <c r="AD125" s="1079"/>
      <c r="AE125" s="1079"/>
      <c r="AF125" s="1079"/>
      <c r="AG125" s="1079"/>
      <c r="AH125" s="1135"/>
      <c r="AI125" s="1156"/>
      <c r="AJ125" s="1154"/>
      <c r="AK125" s="1154"/>
      <c r="AL125" s="1154"/>
      <c r="AM125" s="1154"/>
      <c r="AN125" s="1155"/>
      <c r="AO125" s="1252"/>
      <c r="AP125" s="1079"/>
      <c r="AQ125" s="1079"/>
      <c r="AR125" s="1079"/>
      <c r="AS125" s="1079"/>
      <c r="AT125" s="1095"/>
      <c r="AU125" s="1342">
        <f t="shared" si="165"/>
        <v>0</v>
      </c>
      <c r="AV125" s="954"/>
    </row>
    <row r="126" spans="1:48" s="131" customFormat="1" ht="33.75" customHeight="1" x14ac:dyDescent="0.2">
      <c r="A126" s="1344"/>
      <c r="B126" s="1015"/>
      <c r="C126" s="1015"/>
      <c r="D126" s="1206"/>
      <c r="E126" s="1015"/>
      <c r="F126" s="265" t="s">
        <v>1356</v>
      </c>
      <c r="G126" s="240" t="s">
        <v>2024</v>
      </c>
      <c r="H126" s="155">
        <v>19</v>
      </c>
      <c r="I126" s="155">
        <v>22</v>
      </c>
      <c r="J126" s="155">
        <v>19</v>
      </c>
      <c r="K126" s="155">
        <v>20</v>
      </c>
      <c r="L126" s="155">
        <v>21</v>
      </c>
      <c r="M126" s="183">
        <v>22</v>
      </c>
      <c r="N126" s="1068" t="s">
        <v>331</v>
      </c>
      <c r="O126" s="1092" t="s">
        <v>1011</v>
      </c>
      <c r="P126" s="1288" t="s">
        <v>13</v>
      </c>
      <c r="Q126" s="969">
        <v>0</v>
      </c>
      <c r="R126" s="969">
        <v>2</v>
      </c>
      <c r="S126" s="969">
        <v>0</v>
      </c>
      <c r="T126" s="969">
        <v>1</v>
      </c>
      <c r="U126" s="969">
        <v>1</v>
      </c>
      <c r="V126" s="1272">
        <v>0</v>
      </c>
      <c r="W126" s="1006">
        <v>1381030070</v>
      </c>
      <c r="X126" s="975"/>
      <c r="Y126" s="975"/>
      <c r="Z126" s="975"/>
      <c r="AA126" s="1078"/>
      <c r="AB126" s="1255">
        <f>SUM(W126:AA126)</f>
        <v>1381030070</v>
      </c>
      <c r="AC126" s="1080"/>
      <c r="AD126" s="1078">
        <v>2000000000</v>
      </c>
      <c r="AE126" s="1078"/>
      <c r="AF126" s="1078"/>
      <c r="AG126" s="1078"/>
      <c r="AH126" s="1133">
        <f>SUM(AC126:AG126)</f>
        <v>2000000000</v>
      </c>
      <c r="AI126" s="1156"/>
      <c r="AJ126" s="1154">
        <f>4000000000-AB126</f>
        <v>2618969930</v>
      </c>
      <c r="AK126" s="1154"/>
      <c r="AL126" s="1154"/>
      <c r="AM126" s="1154"/>
      <c r="AN126" s="1155">
        <f t="shared" ref="AN126" si="166">SUM(AI126:AM126)</f>
        <v>2618969930</v>
      </c>
      <c r="AO126" s="1251">
        <v>2000000000</v>
      </c>
      <c r="AP126" s="1078"/>
      <c r="AQ126" s="1078"/>
      <c r="AR126" s="1078"/>
      <c r="AS126" s="1078"/>
      <c r="AT126" s="1094">
        <f t="shared" ref="AT126" si="167">SUM(AO126:AS126)</f>
        <v>2000000000</v>
      </c>
      <c r="AU126" s="987">
        <f t="shared" si="165"/>
        <v>8000000000</v>
      </c>
      <c r="AV126" s="952" t="s">
        <v>335</v>
      </c>
    </row>
    <row r="127" spans="1:48" s="131" customFormat="1" ht="45.75" customHeight="1" x14ac:dyDescent="0.2">
      <c r="A127" s="1344"/>
      <c r="B127" s="1015"/>
      <c r="C127" s="1015"/>
      <c r="D127" s="1206"/>
      <c r="E127" s="1015"/>
      <c r="F127" s="265" t="s">
        <v>1357</v>
      </c>
      <c r="G127" s="240" t="s">
        <v>2023</v>
      </c>
      <c r="H127" s="155">
        <v>40</v>
      </c>
      <c r="I127" s="155">
        <v>47</v>
      </c>
      <c r="J127" s="155">
        <v>42</v>
      </c>
      <c r="K127" s="155">
        <v>44</v>
      </c>
      <c r="L127" s="155">
        <v>46</v>
      </c>
      <c r="M127" s="183">
        <v>47</v>
      </c>
      <c r="N127" s="1069"/>
      <c r="O127" s="1093"/>
      <c r="P127" s="1289"/>
      <c r="Q127" s="971"/>
      <c r="R127" s="971"/>
      <c r="S127" s="971"/>
      <c r="T127" s="971"/>
      <c r="U127" s="971"/>
      <c r="V127" s="1273"/>
      <c r="W127" s="1008"/>
      <c r="X127" s="977"/>
      <c r="Y127" s="977"/>
      <c r="Z127" s="977"/>
      <c r="AA127" s="1079"/>
      <c r="AB127" s="1256"/>
      <c r="AC127" s="1081"/>
      <c r="AD127" s="1079"/>
      <c r="AE127" s="1079"/>
      <c r="AF127" s="1079"/>
      <c r="AG127" s="1079"/>
      <c r="AH127" s="1135"/>
      <c r="AI127" s="1156"/>
      <c r="AJ127" s="1154"/>
      <c r="AK127" s="1154"/>
      <c r="AL127" s="1154"/>
      <c r="AM127" s="1154"/>
      <c r="AN127" s="1155"/>
      <c r="AO127" s="1252"/>
      <c r="AP127" s="1079"/>
      <c r="AQ127" s="1079"/>
      <c r="AR127" s="1079"/>
      <c r="AS127" s="1079"/>
      <c r="AT127" s="1095"/>
      <c r="AU127" s="989">
        <f t="shared" si="165"/>
        <v>0</v>
      </c>
      <c r="AV127" s="954"/>
    </row>
    <row r="128" spans="1:48" s="131" customFormat="1" ht="48" customHeight="1" x14ac:dyDescent="0.2">
      <c r="A128" s="1344"/>
      <c r="B128" s="1015"/>
      <c r="C128" s="1015"/>
      <c r="D128" s="1206"/>
      <c r="E128" s="1015"/>
      <c r="F128" s="265" t="s">
        <v>1358</v>
      </c>
      <c r="G128" s="240" t="s">
        <v>1034</v>
      </c>
      <c r="H128" s="155">
        <v>59.41</v>
      </c>
      <c r="I128" s="155">
        <v>62</v>
      </c>
      <c r="J128" s="155">
        <v>59.8</v>
      </c>
      <c r="K128" s="155">
        <v>60.2</v>
      </c>
      <c r="L128" s="155">
        <v>61.4</v>
      </c>
      <c r="M128" s="183">
        <v>62</v>
      </c>
      <c r="N128" s="1068" t="s">
        <v>336</v>
      </c>
      <c r="O128" s="1092" t="s">
        <v>1012</v>
      </c>
      <c r="P128" s="1284" t="s">
        <v>13</v>
      </c>
      <c r="Q128" s="1082">
        <v>0</v>
      </c>
      <c r="R128" s="1082">
        <v>11</v>
      </c>
      <c r="S128" s="1082">
        <v>2</v>
      </c>
      <c r="T128" s="1082">
        <v>3</v>
      </c>
      <c r="U128" s="1082">
        <v>3</v>
      </c>
      <c r="V128" s="1180">
        <v>3</v>
      </c>
      <c r="W128" s="1264">
        <v>23100105733</v>
      </c>
      <c r="X128" s="1267">
        <v>7737594735</v>
      </c>
      <c r="Y128" s="1267"/>
      <c r="Z128" s="1267"/>
      <c r="AA128" s="1078"/>
      <c r="AB128" s="1255">
        <f>+SUM(W128:AA131)</f>
        <v>30837700468</v>
      </c>
      <c r="AC128" s="1080"/>
      <c r="AD128" s="1078">
        <v>8512626247</v>
      </c>
      <c r="AE128" s="1078"/>
      <c r="AF128" s="1078"/>
      <c r="AG128" s="1078">
        <v>5769991365.3085003</v>
      </c>
      <c r="AH128" s="1133">
        <f>+SUM(AC128:AG131)</f>
        <v>14282617612.3085</v>
      </c>
      <c r="AI128" s="1156"/>
      <c r="AJ128" s="1154">
        <v>10560000000</v>
      </c>
      <c r="AK128" s="1154"/>
      <c r="AL128" s="1154"/>
      <c r="AM128" s="1154"/>
      <c r="AN128" s="1155">
        <f>+SUM(AI128:AM131)</f>
        <v>10560000000</v>
      </c>
      <c r="AO128" s="1251">
        <v>1761665470</v>
      </c>
      <c r="AP128" s="1078">
        <v>7236467981</v>
      </c>
      <c r="AQ128" s="1078"/>
      <c r="AR128" s="1078"/>
      <c r="AS128" s="1078">
        <v>444891672.22313976</v>
      </c>
      <c r="AT128" s="1094">
        <f>SUM(AO128:AS131)</f>
        <v>9443025123.2231407</v>
      </c>
      <c r="AU128" s="1255">
        <f t="shared" si="165"/>
        <v>65123343203.531647</v>
      </c>
      <c r="AV128" s="952" t="s">
        <v>335</v>
      </c>
    </row>
    <row r="129" spans="1:48" s="131" customFormat="1" ht="48" customHeight="1" x14ac:dyDescent="0.2">
      <c r="A129" s="1344"/>
      <c r="B129" s="1015"/>
      <c r="C129" s="1015"/>
      <c r="D129" s="1206"/>
      <c r="E129" s="1015"/>
      <c r="F129" s="265" t="s">
        <v>1359</v>
      </c>
      <c r="G129" s="240" t="s">
        <v>1035</v>
      </c>
      <c r="H129" s="155">
        <v>21.76</v>
      </c>
      <c r="I129" s="155">
        <v>23</v>
      </c>
      <c r="J129" s="155">
        <v>21.9</v>
      </c>
      <c r="K129" s="155">
        <v>22.4</v>
      </c>
      <c r="L129" s="155">
        <v>22.9</v>
      </c>
      <c r="M129" s="183">
        <v>23</v>
      </c>
      <c r="N129" s="1184"/>
      <c r="O129" s="1161"/>
      <c r="P129" s="1285"/>
      <c r="Q129" s="1185"/>
      <c r="R129" s="1185"/>
      <c r="S129" s="1185"/>
      <c r="T129" s="1185"/>
      <c r="U129" s="1185"/>
      <c r="V129" s="1287"/>
      <c r="W129" s="1265"/>
      <c r="X129" s="1268"/>
      <c r="Y129" s="1268"/>
      <c r="Z129" s="1268"/>
      <c r="AA129" s="1132"/>
      <c r="AB129" s="1263"/>
      <c r="AC129" s="1131"/>
      <c r="AD129" s="1132"/>
      <c r="AE129" s="1132"/>
      <c r="AF129" s="1132"/>
      <c r="AG129" s="1132"/>
      <c r="AH129" s="1134"/>
      <c r="AI129" s="1156"/>
      <c r="AJ129" s="1154"/>
      <c r="AK129" s="1154"/>
      <c r="AL129" s="1154"/>
      <c r="AM129" s="1154"/>
      <c r="AN129" s="1155"/>
      <c r="AO129" s="1254"/>
      <c r="AP129" s="1132"/>
      <c r="AQ129" s="1132"/>
      <c r="AR129" s="1132"/>
      <c r="AS129" s="1132"/>
      <c r="AT129" s="1144"/>
      <c r="AU129" s="1263">
        <f t="shared" si="165"/>
        <v>0</v>
      </c>
      <c r="AV129" s="953"/>
    </row>
    <row r="130" spans="1:48" s="131" customFormat="1" ht="57.75" customHeight="1" x14ac:dyDescent="0.2">
      <c r="A130" s="1344"/>
      <c r="B130" s="1015"/>
      <c r="C130" s="1015"/>
      <c r="D130" s="1206"/>
      <c r="E130" s="1015"/>
      <c r="F130" s="265" t="s">
        <v>1360</v>
      </c>
      <c r="G130" s="240" t="s">
        <v>1036</v>
      </c>
      <c r="H130" s="155" t="s">
        <v>1029</v>
      </c>
      <c r="I130" s="155" t="s">
        <v>1030</v>
      </c>
      <c r="J130" s="155" t="s">
        <v>1037</v>
      </c>
      <c r="K130" s="155" t="s">
        <v>1031</v>
      </c>
      <c r="L130" s="155" t="s">
        <v>1031</v>
      </c>
      <c r="M130" s="183" t="s">
        <v>1032</v>
      </c>
      <c r="N130" s="1184"/>
      <c r="O130" s="1161"/>
      <c r="P130" s="1285"/>
      <c r="Q130" s="1185"/>
      <c r="R130" s="1185"/>
      <c r="S130" s="1185"/>
      <c r="T130" s="1185"/>
      <c r="U130" s="1185"/>
      <c r="V130" s="1287"/>
      <c r="W130" s="1265"/>
      <c r="X130" s="1268"/>
      <c r="Y130" s="1268"/>
      <c r="Z130" s="1268"/>
      <c r="AA130" s="1132"/>
      <c r="AB130" s="1263"/>
      <c r="AC130" s="1131"/>
      <c r="AD130" s="1132"/>
      <c r="AE130" s="1132"/>
      <c r="AF130" s="1132"/>
      <c r="AG130" s="1132"/>
      <c r="AH130" s="1134"/>
      <c r="AI130" s="1156"/>
      <c r="AJ130" s="1154"/>
      <c r="AK130" s="1154"/>
      <c r="AL130" s="1154"/>
      <c r="AM130" s="1154"/>
      <c r="AN130" s="1155"/>
      <c r="AO130" s="1254"/>
      <c r="AP130" s="1132"/>
      <c r="AQ130" s="1132"/>
      <c r="AR130" s="1132"/>
      <c r="AS130" s="1132"/>
      <c r="AT130" s="1144"/>
      <c r="AU130" s="1263">
        <f t="shared" si="165"/>
        <v>0</v>
      </c>
      <c r="AV130" s="953"/>
    </row>
    <row r="131" spans="1:48" s="131" customFormat="1" ht="57.75" customHeight="1" x14ac:dyDescent="0.2">
      <c r="A131" s="1344"/>
      <c r="B131" s="1015"/>
      <c r="C131" s="1015"/>
      <c r="D131" s="1206"/>
      <c r="E131" s="1015"/>
      <c r="F131" s="265" t="s">
        <v>1361</v>
      </c>
      <c r="G131" s="240" t="s">
        <v>1038</v>
      </c>
      <c r="H131" s="155">
        <v>8</v>
      </c>
      <c r="I131" s="155">
        <v>19</v>
      </c>
      <c r="J131" s="155">
        <v>10</v>
      </c>
      <c r="K131" s="155">
        <v>14</v>
      </c>
      <c r="L131" s="155">
        <v>16</v>
      </c>
      <c r="M131" s="183">
        <v>19</v>
      </c>
      <c r="N131" s="1069"/>
      <c r="O131" s="1093"/>
      <c r="P131" s="1286"/>
      <c r="Q131" s="1083"/>
      <c r="R131" s="1083"/>
      <c r="S131" s="1083"/>
      <c r="T131" s="1083"/>
      <c r="U131" s="1083"/>
      <c r="V131" s="1181"/>
      <c r="W131" s="1266"/>
      <c r="X131" s="1269"/>
      <c r="Y131" s="1269"/>
      <c r="Z131" s="1269"/>
      <c r="AA131" s="1079"/>
      <c r="AB131" s="1256"/>
      <c r="AC131" s="1081"/>
      <c r="AD131" s="1079"/>
      <c r="AE131" s="1079"/>
      <c r="AF131" s="1079"/>
      <c r="AG131" s="1079"/>
      <c r="AH131" s="1135"/>
      <c r="AI131" s="1156"/>
      <c r="AJ131" s="1154"/>
      <c r="AK131" s="1154"/>
      <c r="AL131" s="1154"/>
      <c r="AM131" s="1154"/>
      <c r="AN131" s="1155"/>
      <c r="AO131" s="1252"/>
      <c r="AP131" s="1079"/>
      <c r="AQ131" s="1079"/>
      <c r="AR131" s="1079"/>
      <c r="AS131" s="1079"/>
      <c r="AT131" s="1095"/>
      <c r="AU131" s="1256">
        <f t="shared" si="165"/>
        <v>0</v>
      </c>
      <c r="AV131" s="954"/>
    </row>
    <row r="132" spans="1:48" s="131" customFormat="1" ht="57.75" customHeight="1" x14ac:dyDescent="0.2">
      <c r="A132" s="1344"/>
      <c r="B132" s="1015"/>
      <c r="C132" s="1015"/>
      <c r="D132" s="1206"/>
      <c r="E132" s="1015"/>
      <c r="F132" s="265" t="s">
        <v>1347</v>
      </c>
      <c r="G132" s="240" t="s">
        <v>1021</v>
      </c>
      <c r="H132" s="155">
        <v>90</v>
      </c>
      <c r="I132" s="155">
        <v>100</v>
      </c>
      <c r="J132" s="155">
        <v>97</v>
      </c>
      <c r="K132" s="155">
        <v>98</v>
      </c>
      <c r="L132" s="155">
        <v>99</v>
      </c>
      <c r="M132" s="183">
        <v>100</v>
      </c>
      <c r="N132" s="238" t="s">
        <v>337</v>
      </c>
      <c r="O132" s="265" t="s">
        <v>1013</v>
      </c>
      <c r="P132" s="249" t="s">
        <v>13</v>
      </c>
      <c r="Q132" s="156">
        <v>0</v>
      </c>
      <c r="R132" s="156">
        <v>20</v>
      </c>
      <c r="S132" s="156">
        <v>4</v>
      </c>
      <c r="T132" s="156">
        <v>6</v>
      </c>
      <c r="U132" s="156">
        <v>6</v>
      </c>
      <c r="V132" s="219">
        <v>4</v>
      </c>
      <c r="W132" s="371"/>
      <c r="X132" s="371"/>
      <c r="Y132" s="371"/>
      <c r="Z132" s="371"/>
      <c r="AA132" s="413"/>
      <c r="AB132" s="876">
        <f>SUM(W132:AA132)</f>
        <v>0</v>
      </c>
      <c r="AC132" s="412"/>
      <c r="AD132" s="413"/>
      <c r="AE132" s="413"/>
      <c r="AF132" s="413"/>
      <c r="AG132" s="413"/>
      <c r="AH132" s="851">
        <f t="shared" ref="AH132:AH133" si="168">SUM(AC132:AG132)</f>
        <v>0</v>
      </c>
      <c r="AI132" s="850">
        <v>200000000</v>
      </c>
      <c r="AJ132" s="848"/>
      <c r="AK132" s="848"/>
      <c r="AL132" s="848"/>
      <c r="AM132" s="848"/>
      <c r="AN132" s="849">
        <f t="shared" ref="AN132:AN133" si="169">SUM(AI132:AM132)</f>
        <v>200000000</v>
      </c>
      <c r="AO132" s="853"/>
      <c r="AP132" s="413"/>
      <c r="AQ132" s="413"/>
      <c r="AR132" s="413"/>
      <c r="AS132" s="413"/>
      <c r="AT132" s="415">
        <f>SUM(AO132:AS132)</f>
        <v>0</v>
      </c>
      <c r="AU132" s="374">
        <f t="shared" si="165"/>
        <v>200000000</v>
      </c>
      <c r="AV132" s="266" t="s">
        <v>335</v>
      </c>
    </row>
    <row r="133" spans="1:48" s="131" customFormat="1" ht="57.75" customHeight="1" x14ac:dyDescent="0.2">
      <c r="A133" s="1344"/>
      <c r="B133" s="1015"/>
      <c r="C133" s="1015"/>
      <c r="D133" s="1206"/>
      <c r="E133" s="1015"/>
      <c r="F133" s="265" t="s">
        <v>1349</v>
      </c>
      <c r="G133" s="240" t="s">
        <v>1023</v>
      </c>
      <c r="H133" s="155">
        <v>84.6</v>
      </c>
      <c r="I133" s="155">
        <v>87</v>
      </c>
      <c r="J133" s="155">
        <v>84.9</v>
      </c>
      <c r="K133" s="155">
        <v>85.2</v>
      </c>
      <c r="L133" s="155">
        <v>86.7</v>
      </c>
      <c r="M133" s="183">
        <v>87</v>
      </c>
      <c r="N133" s="1280" t="s">
        <v>1339</v>
      </c>
      <c r="O133" s="1171" t="s">
        <v>1014</v>
      </c>
      <c r="P133" s="1259" t="s">
        <v>13</v>
      </c>
      <c r="Q133" s="1259">
        <v>0</v>
      </c>
      <c r="R133" s="1259">
        <v>13</v>
      </c>
      <c r="S133" s="1259">
        <v>2</v>
      </c>
      <c r="T133" s="1259">
        <v>4</v>
      </c>
      <c r="U133" s="1259">
        <v>4</v>
      </c>
      <c r="V133" s="1282">
        <v>3</v>
      </c>
      <c r="W133" s="1283"/>
      <c r="X133" s="999"/>
      <c r="Y133" s="999"/>
      <c r="Z133" s="999"/>
      <c r="AA133" s="1154"/>
      <c r="AB133" s="1274">
        <f t="shared" ref="AB133" si="170">SUM(W133:AA133)</f>
        <v>0</v>
      </c>
      <c r="AC133" s="1261"/>
      <c r="AD133" s="1154"/>
      <c r="AE133" s="1154"/>
      <c r="AF133" s="1154"/>
      <c r="AG133" s="1154"/>
      <c r="AH133" s="1157">
        <f t="shared" si="168"/>
        <v>0</v>
      </c>
      <c r="AI133" s="1156">
        <v>325000000</v>
      </c>
      <c r="AJ133" s="1154"/>
      <c r="AK133" s="1154"/>
      <c r="AL133" s="1154"/>
      <c r="AM133" s="1154"/>
      <c r="AN133" s="1155">
        <f t="shared" si="169"/>
        <v>325000000</v>
      </c>
      <c r="AO133" s="1261"/>
      <c r="AP133" s="1154"/>
      <c r="AQ133" s="1154"/>
      <c r="AR133" s="1154"/>
      <c r="AS133" s="1154"/>
      <c r="AT133" s="1154">
        <f t="shared" ref="AT133" si="171">SUM(AO133:AS133)</f>
        <v>0</v>
      </c>
      <c r="AU133" s="1262">
        <f t="shared" si="165"/>
        <v>325000000</v>
      </c>
      <c r="AV133" s="952" t="s">
        <v>335</v>
      </c>
    </row>
    <row r="134" spans="1:48" s="131" customFormat="1" ht="57.75" customHeight="1" x14ac:dyDescent="0.2">
      <c r="A134" s="1344"/>
      <c r="B134" s="1015"/>
      <c r="C134" s="1015"/>
      <c r="D134" s="1206"/>
      <c r="E134" s="1015"/>
      <c r="F134" s="265" t="s">
        <v>1351</v>
      </c>
      <c r="G134" s="240" t="s">
        <v>1025</v>
      </c>
      <c r="H134" s="155">
        <v>74</v>
      </c>
      <c r="I134" s="155">
        <v>76</v>
      </c>
      <c r="J134" s="155">
        <v>74.2</v>
      </c>
      <c r="K134" s="155">
        <v>74.900000000000006</v>
      </c>
      <c r="L134" s="155">
        <v>75.5</v>
      </c>
      <c r="M134" s="183">
        <v>76</v>
      </c>
      <c r="N134" s="1281"/>
      <c r="O134" s="1171"/>
      <c r="P134" s="1259"/>
      <c r="Q134" s="1259"/>
      <c r="R134" s="1259"/>
      <c r="S134" s="1259"/>
      <c r="T134" s="1259"/>
      <c r="U134" s="1259"/>
      <c r="V134" s="1282"/>
      <c r="W134" s="1283"/>
      <c r="X134" s="999"/>
      <c r="Y134" s="999"/>
      <c r="Z134" s="999"/>
      <c r="AA134" s="1154"/>
      <c r="AB134" s="1274"/>
      <c r="AC134" s="1261"/>
      <c r="AD134" s="1154"/>
      <c r="AE134" s="1154"/>
      <c r="AF134" s="1154"/>
      <c r="AG134" s="1154"/>
      <c r="AH134" s="1157"/>
      <c r="AI134" s="1156"/>
      <c r="AJ134" s="1154"/>
      <c r="AK134" s="1154"/>
      <c r="AL134" s="1154"/>
      <c r="AM134" s="1154"/>
      <c r="AN134" s="1155"/>
      <c r="AO134" s="1261"/>
      <c r="AP134" s="1154"/>
      <c r="AQ134" s="1154"/>
      <c r="AR134" s="1154"/>
      <c r="AS134" s="1154"/>
      <c r="AT134" s="1154"/>
      <c r="AU134" s="1262">
        <f t="shared" si="165"/>
        <v>0</v>
      </c>
      <c r="AV134" s="954"/>
    </row>
    <row r="135" spans="1:48" s="131" customFormat="1" ht="57.75" customHeight="1" x14ac:dyDescent="0.2">
      <c r="A135" s="1344"/>
      <c r="B135" s="1015"/>
      <c r="C135" s="1015"/>
      <c r="D135" s="1206"/>
      <c r="E135" s="1015"/>
      <c r="F135" s="265" t="s">
        <v>1349</v>
      </c>
      <c r="G135" s="240" t="s">
        <v>1023</v>
      </c>
      <c r="H135" s="155">
        <v>84.6</v>
      </c>
      <c r="I135" s="155">
        <v>87</v>
      </c>
      <c r="J135" s="155">
        <v>84.9</v>
      </c>
      <c r="K135" s="155">
        <v>85.2</v>
      </c>
      <c r="L135" s="155">
        <v>86.7</v>
      </c>
      <c r="M135" s="183">
        <v>87</v>
      </c>
      <c r="N135" s="1280" t="s">
        <v>338</v>
      </c>
      <c r="O135" s="1171" t="s">
        <v>1340</v>
      </c>
      <c r="P135" s="1259" t="s">
        <v>13</v>
      </c>
      <c r="Q135" s="1259">
        <v>0</v>
      </c>
      <c r="R135" s="1259">
        <v>10</v>
      </c>
      <c r="S135" s="1259">
        <v>2</v>
      </c>
      <c r="T135" s="1259">
        <v>3</v>
      </c>
      <c r="U135" s="1259">
        <v>3</v>
      </c>
      <c r="V135" s="1282">
        <v>2</v>
      </c>
      <c r="W135" s="1283"/>
      <c r="X135" s="999"/>
      <c r="Y135" s="999"/>
      <c r="Z135" s="999"/>
      <c r="AA135" s="1154"/>
      <c r="AB135" s="1274">
        <f>SUM(W135:AA135)</f>
        <v>0</v>
      </c>
      <c r="AC135" s="1261"/>
      <c r="AD135" s="1154">
        <v>3000000000</v>
      </c>
      <c r="AE135" s="1154"/>
      <c r="AF135" s="1154"/>
      <c r="AG135" s="1154"/>
      <c r="AH135" s="1157">
        <f>SUM(AC135:AG135)</f>
        <v>3000000000</v>
      </c>
      <c r="AI135" s="1156"/>
      <c r="AJ135" s="1154">
        <v>3000000000</v>
      </c>
      <c r="AK135" s="1154"/>
      <c r="AL135" s="1154"/>
      <c r="AM135" s="1154"/>
      <c r="AN135" s="1155">
        <f>SUM(AI135:AM135)</f>
        <v>3000000000</v>
      </c>
      <c r="AO135" s="1261"/>
      <c r="AP135" s="1154">
        <v>2000000000</v>
      </c>
      <c r="AQ135" s="1154"/>
      <c r="AR135" s="1154"/>
      <c r="AS135" s="1154"/>
      <c r="AT135" s="1154">
        <f>SUM(AO135:AS135)</f>
        <v>2000000000</v>
      </c>
      <c r="AU135" s="1262">
        <f t="shared" si="165"/>
        <v>8000000000</v>
      </c>
      <c r="AV135" s="953" t="s">
        <v>335</v>
      </c>
    </row>
    <row r="136" spans="1:48" s="131" customFormat="1" ht="57.75" customHeight="1" x14ac:dyDescent="0.2">
      <c r="A136" s="1344"/>
      <c r="B136" s="1015"/>
      <c r="C136" s="1015"/>
      <c r="D136" s="1206"/>
      <c r="E136" s="1015"/>
      <c r="F136" s="265" t="s">
        <v>1351</v>
      </c>
      <c r="G136" s="240" t="s">
        <v>1025</v>
      </c>
      <c r="H136" s="155">
        <v>74</v>
      </c>
      <c r="I136" s="155">
        <v>76</v>
      </c>
      <c r="J136" s="155">
        <v>74.2</v>
      </c>
      <c r="K136" s="155">
        <v>74.900000000000006</v>
      </c>
      <c r="L136" s="155">
        <v>75.5</v>
      </c>
      <c r="M136" s="183">
        <v>76</v>
      </c>
      <c r="N136" s="1281"/>
      <c r="O136" s="1171"/>
      <c r="P136" s="1259"/>
      <c r="Q136" s="1259"/>
      <c r="R136" s="1259"/>
      <c r="S136" s="1259"/>
      <c r="T136" s="1259"/>
      <c r="U136" s="1259"/>
      <c r="V136" s="1282"/>
      <c r="W136" s="1283"/>
      <c r="X136" s="999"/>
      <c r="Y136" s="999"/>
      <c r="Z136" s="999"/>
      <c r="AA136" s="1154"/>
      <c r="AB136" s="1274"/>
      <c r="AC136" s="1261"/>
      <c r="AD136" s="1154"/>
      <c r="AE136" s="1154"/>
      <c r="AF136" s="1154"/>
      <c r="AG136" s="1154"/>
      <c r="AH136" s="1157"/>
      <c r="AI136" s="1156"/>
      <c r="AJ136" s="1154"/>
      <c r="AK136" s="1154"/>
      <c r="AL136" s="1154"/>
      <c r="AM136" s="1154"/>
      <c r="AN136" s="1155"/>
      <c r="AO136" s="1261"/>
      <c r="AP136" s="1154"/>
      <c r="AQ136" s="1154"/>
      <c r="AR136" s="1154"/>
      <c r="AS136" s="1154"/>
      <c r="AT136" s="1154"/>
      <c r="AU136" s="1262">
        <f t="shared" si="165"/>
        <v>0</v>
      </c>
      <c r="AV136" s="954"/>
    </row>
    <row r="137" spans="1:48" s="131" customFormat="1" ht="12.75" customHeight="1" x14ac:dyDescent="0.2">
      <c r="A137" s="1344"/>
      <c r="B137" s="1015"/>
      <c r="C137" s="1015"/>
      <c r="D137" s="772"/>
      <c r="E137" s="772"/>
      <c r="F137" s="773"/>
      <c r="G137" s="774"/>
      <c r="H137" s="774"/>
      <c r="I137" s="774"/>
      <c r="J137" s="774"/>
      <c r="K137" s="774"/>
      <c r="L137" s="774"/>
      <c r="M137" s="775"/>
      <c r="N137" s="776"/>
      <c r="O137" s="777"/>
      <c r="P137" s="777"/>
      <c r="Q137" s="781"/>
      <c r="R137" s="781"/>
      <c r="S137" s="781"/>
      <c r="T137" s="781"/>
      <c r="U137" s="781"/>
      <c r="V137" s="782"/>
      <c r="W137" s="717">
        <f>+SUM(W105:W136)</f>
        <v>24481135803</v>
      </c>
      <c r="X137" s="717">
        <f t="shared" ref="X137:AB137" si="172">+SUM(X105:X136)</f>
        <v>37737594735</v>
      </c>
      <c r="Y137" s="717">
        <f t="shared" si="172"/>
        <v>0</v>
      </c>
      <c r="Z137" s="717">
        <f t="shared" si="172"/>
        <v>0</v>
      </c>
      <c r="AA137" s="717">
        <f t="shared" si="172"/>
        <v>3825821762</v>
      </c>
      <c r="AB137" s="880">
        <f t="shared" si="172"/>
        <v>66044552300</v>
      </c>
      <c r="AC137" s="717">
        <f>+SUM(AC105:AC136)</f>
        <v>1950000000</v>
      </c>
      <c r="AD137" s="717">
        <f t="shared" ref="AD137" si="173">+SUM(AD105:AD136)</f>
        <v>18012626247</v>
      </c>
      <c r="AE137" s="717">
        <f t="shared" ref="AE137" si="174">+SUM(AE105:AE136)</f>
        <v>0</v>
      </c>
      <c r="AF137" s="717">
        <f t="shared" ref="AF137" si="175">+SUM(AF105:AF136)</f>
        <v>0</v>
      </c>
      <c r="AG137" s="717">
        <f t="shared" ref="AG137" si="176">+SUM(AG105:AG136)</f>
        <v>5769991365.3085003</v>
      </c>
      <c r="AH137" s="717">
        <f t="shared" ref="AH137" si="177">+SUM(AH105:AH136)</f>
        <v>25732617612.308502</v>
      </c>
      <c r="AI137" s="723">
        <f>+SUM(AI105:AI136)</f>
        <v>2475000000</v>
      </c>
      <c r="AJ137" s="724">
        <f t="shared" ref="AJ137" si="178">+SUM(AJ105:AJ136)</f>
        <v>28678969930</v>
      </c>
      <c r="AK137" s="724">
        <f t="shared" ref="AK137" si="179">+SUM(AK105:AK136)</f>
        <v>0</v>
      </c>
      <c r="AL137" s="724">
        <f t="shared" ref="AL137" si="180">+SUM(AL105:AL136)</f>
        <v>0</v>
      </c>
      <c r="AM137" s="724">
        <f t="shared" ref="AM137" si="181">+SUM(AM105:AM136)</f>
        <v>0</v>
      </c>
      <c r="AN137" s="892">
        <f t="shared" ref="AN137" si="182">+SUM(AN105:AN136)</f>
        <v>31153969930</v>
      </c>
      <c r="AO137" s="704">
        <f>+SUM(AO105:AO136)</f>
        <v>7211665470</v>
      </c>
      <c r="AP137" s="717">
        <f t="shared" ref="AP137" si="183">+SUM(AP105:AP136)</f>
        <v>9236467981</v>
      </c>
      <c r="AQ137" s="717">
        <f t="shared" ref="AQ137" si="184">+SUM(AQ105:AQ136)</f>
        <v>0</v>
      </c>
      <c r="AR137" s="717">
        <f t="shared" ref="AR137" si="185">+SUM(AR105:AR136)</f>
        <v>0</v>
      </c>
      <c r="AS137" s="717">
        <f t="shared" ref="AS137" si="186">+SUM(AS105:AS136)</f>
        <v>444891672.22313976</v>
      </c>
      <c r="AT137" s="717">
        <f t="shared" ref="AT137:AU137" si="187">+SUM(AT105:AT136)</f>
        <v>16893025123.223141</v>
      </c>
      <c r="AU137" s="717">
        <f t="shared" si="187"/>
        <v>139824164965.53165</v>
      </c>
      <c r="AV137" s="780" t="s">
        <v>2131</v>
      </c>
    </row>
    <row r="138" spans="1:48" s="131" customFormat="1" ht="51.75" customHeight="1" x14ac:dyDescent="0.2">
      <c r="A138" s="1344"/>
      <c r="B138" s="1015" t="s">
        <v>31</v>
      </c>
      <c r="C138" s="1015" t="s">
        <v>67</v>
      </c>
      <c r="D138" s="955" t="s">
        <v>339</v>
      </c>
      <c r="E138" s="1015" t="s">
        <v>340</v>
      </c>
      <c r="F138" s="265" t="s">
        <v>980</v>
      </c>
      <c r="G138" s="240" t="s">
        <v>971</v>
      </c>
      <c r="H138" s="155">
        <v>4.0599999999999996</v>
      </c>
      <c r="I138" s="155">
        <v>4</v>
      </c>
      <c r="J138" s="155">
        <v>4</v>
      </c>
      <c r="K138" s="155">
        <v>4</v>
      </c>
      <c r="L138" s="155">
        <v>4</v>
      </c>
      <c r="M138" s="155">
        <v>4</v>
      </c>
      <c r="N138" s="1270" t="s">
        <v>341</v>
      </c>
      <c r="O138" s="1068" t="s">
        <v>343</v>
      </c>
      <c r="P138" s="969" t="s">
        <v>13</v>
      </c>
      <c r="Q138" s="969">
        <v>0</v>
      </c>
      <c r="R138" s="969">
        <v>1</v>
      </c>
      <c r="S138" s="969">
        <v>1</v>
      </c>
      <c r="T138" s="969">
        <v>0</v>
      </c>
      <c r="U138" s="969">
        <v>0</v>
      </c>
      <c r="V138" s="1272">
        <v>0</v>
      </c>
      <c r="W138" s="1007"/>
      <c r="X138" s="976"/>
      <c r="Y138" s="976">
        <v>0</v>
      </c>
      <c r="Z138" s="976"/>
      <c r="AA138" s="1132"/>
      <c r="AB138" s="1263">
        <f t="shared" ref="AB138:AB161" si="188">SUM(W138:AA138)</f>
        <v>0</v>
      </c>
      <c r="AC138" s="1131"/>
      <c r="AD138" s="1132"/>
      <c r="AE138" s="1132"/>
      <c r="AF138" s="1132"/>
      <c r="AG138" s="1132"/>
      <c r="AH138" s="1134">
        <f t="shared" ref="AH138:AH164" si="189">SUM(AC138:AG138)</f>
        <v>0</v>
      </c>
      <c r="AI138" s="1156"/>
      <c r="AJ138" s="1154"/>
      <c r="AK138" s="1154"/>
      <c r="AL138" s="1154"/>
      <c r="AM138" s="1154"/>
      <c r="AN138" s="1155">
        <f t="shared" ref="AN138:AN161" si="190">SUM(AI138:AM138)</f>
        <v>0</v>
      </c>
      <c r="AO138" s="1254"/>
      <c r="AP138" s="1132"/>
      <c r="AQ138" s="1132"/>
      <c r="AR138" s="1132"/>
      <c r="AS138" s="1132"/>
      <c r="AT138" s="1144">
        <f t="shared" ref="AT138:AT150" si="191">SUM(AO138:AS138)</f>
        <v>0</v>
      </c>
      <c r="AU138" s="988">
        <f t="shared" ref="AU138:AU164" si="192">SUM(AB138+AH138+AN138+AT138)</f>
        <v>0</v>
      </c>
      <c r="AV138" s="953" t="s">
        <v>919</v>
      </c>
    </row>
    <row r="139" spans="1:48" s="131" customFormat="1" ht="51.75" customHeight="1" x14ac:dyDescent="0.2">
      <c r="A139" s="1344"/>
      <c r="B139" s="1015"/>
      <c r="C139" s="1015"/>
      <c r="D139" s="956"/>
      <c r="E139" s="1015"/>
      <c r="F139" s="265" t="s">
        <v>2218</v>
      </c>
      <c r="G139" s="240" t="s">
        <v>2218</v>
      </c>
      <c r="H139" s="155">
        <v>0</v>
      </c>
      <c r="I139" s="155">
        <v>4</v>
      </c>
      <c r="J139" s="155">
        <v>0</v>
      </c>
      <c r="K139" s="155">
        <v>0</v>
      </c>
      <c r="L139" s="155">
        <v>2</v>
      </c>
      <c r="M139" s="155">
        <v>4</v>
      </c>
      <c r="N139" s="1271"/>
      <c r="O139" s="1069"/>
      <c r="P139" s="971"/>
      <c r="Q139" s="971"/>
      <c r="R139" s="971"/>
      <c r="S139" s="971"/>
      <c r="T139" s="971"/>
      <c r="U139" s="971"/>
      <c r="V139" s="1273"/>
      <c r="W139" s="1008"/>
      <c r="X139" s="977"/>
      <c r="Y139" s="977"/>
      <c r="Z139" s="977"/>
      <c r="AA139" s="1079"/>
      <c r="AB139" s="1256"/>
      <c r="AC139" s="1081"/>
      <c r="AD139" s="1079"/>
      <c r="AE139" s="1079"/>
      <c r="AF139" s="1079"/>
      <c r="AG139" s="1079"/>
      <c r="AH139" s="1135"/>
      <c r="AI139" s="1156"/>
      <c r="AJ139" s="1154"/>
      <c r="AK139" s="1154"/>
      <c r="AL139" s="1154"/>
      <c r="AM139" s="1154"/>
      <c r="AN139" s="1155"/>
      <c r="AO139" s="1252"/>
      <c r="AP139" s="1079"/>
      <c r="AQ139" s="1079"/>
      <c r="AR139" s="1079"/>
      <c r="AS139" s="1079"/>
      <c r="AT139" s="1095"/>
      <c r="AU139" s="989">
        <f t="shared" si="192"/>
        <v>0</v>
      </c>
      <c r="AV139" s="954"/>
    </row>
    <row r="140" spans="1:48" s="131" customFormat="1" ht="48.75" customHeight="1" x14ac:dyDescent="0.2">
      <c r="A140" s="1344"/>
      <c r="B140" s="1015"/>
      <c r="C140" s="1015"/>
      <c r="D140" s="956"/>
      <c r="E140" s="1015"/>
      <c r="F140" s="265" t="s">
        <v>981</v>
      </c>
      <c r="G140" s="240" t="s">
        <v>972</v>
      </c>
      <c r="H140" s="155">
        <v>3.96</v>
      </c>
      <c r="I140" s="155">
        <v>4</v>
      </c>
      <c r="J140" s="155">
        <v>3.96</v>
      </c>
      <c r="K140" s="155">
        <v>3.97</v>
      </c>
      <c r="L140" s="155">
        <v>3.99</v>
      </c>
      <c r="M140" s="155">
        <v>4</v>
      </c>
      <c r="N140" s="1270" t="s">
        <v>345</v>
      </c>
      <c r="O140" s="1068" t="s">
        <v>344</v>
      </c>
      <c r="P140" s="969" t="s">
        <v>13</v>
      </c>
      <c r="Q140" s="969">
        <v>0</v>
      </c>
      <c r="R140" s="969">
        <v>4</v>
      </c>
      <c r="S140" s="969">
        <v>1</v>
      </c>
      <c r="T140" s="969">
        <v>1</v>
      </c>
      <c r="U140" s="969">
        <v>1</v>
      </c>
      <c r="V140" s="1272">
        <v>1</v>
      </c>
      <c r="W140" s="1006"/>
      <c r="X140" s="975"/>
      <c r="Y140" s="975">
        <v>95000000</v>
      </c>
      <c r="Z140" s="975"/>
      <c r="AA140" s="1078"/>
      <c r="AB140" s="1255">
        <f t="shared" si="188"/>
        <v>95000000</v>
      </c>
      <c r="AC140" s="1080"/>
      <c r="AD140" s="1078"/>
      <c r="AE140" s="1078">
        <v>95000000</v>
      </c>
      <c r="AF140" s="1078"/>
      <c r="AG140" s="1078"/>
      <c r="AH140" s="1133">
        <f t="shared" si="189"/>
        <v>95000000</v>
      </c>
      <c r="AI140" s="1156"/>
      <c r="AJ140" s="1154"/>
      <c r="AK140" s="1154">
        <v>95000000</v>
      </c>
      <c r="AL140" s="1154"/>
      <c r="AM140" s="1154"/>
      <c r="AN140" s="1155">
        <f t="shared" si="190"/>
        <v>95000000</v>
      </c>
      <c r="AO140" s="1251"/>
      <c r="AP140" s="1078"/>
      <c r="AQ140" s="1078">
        <v>95000000</v>
      </c>
      <c r="AR140" s="1078"/>
      <c r="AS140" s="1078"/>
      <c r="AT140" s="1094">
        <f t="shared" si="191"/>
        <v>95000000</v>
      </c>
      <c r="AU140" s="987">
        <f t="shared" si="192"/>
        <v>380000000</v>
      </c>
      <c r="AV140" s="952" t="s">
        <v>919</v>
      </c>
    </row>
    <row r="141" spans="1:48" s="131" customFormat="1" ht="90.75" customHeight="1" x14ac:dyDescent="0.2">
      <c r="A141" s="1344"/>
      <c r="B141" s="1015"/>
      <c r="C141" s="1015"/>
      <c r="D141" s="956"/>
      <c r="E141" s="1015"/>
      <c r="F141" s="265" t="s">
        <v>2219</v>
      </c>
      <c r="G141" s="240" t="s">
        <v>2251</v>
      </c>
      <c r="H141" s="155">
        <v>0.34</v>
      </c>
      <c r="I141" s="155">
        <v>4</v>
      </c>
      <c r="J141" s="155">
        <v>0.34</v>
      </c>
      <c r="K141" s="155">
        <v>1</v>
      </c>
      <c r="L141" s="155">
        <v>3</v>
      </c>
      <c r="M141" s="155">
        <v>4</v>
      </c>
      <c r="N141" s="1271"/>
      <c r="O141" s="1069"/>
      <c r="P141" s="971"/>
      <c r="Q141" s="971"/>
      <c r="R141" s="971"/>
      <c r="S141" s="971"/>
      <c r="T141" s="971"/>
      <c r="U141" s="971"/>
      <c r="V141" s="1273"/>
      <c r="W141" s="1008"/>
      <c r="X141" s="977"/>
      <c r="Y141" s="977"/>
      <c r="Z141" s="977"/>
      <c r="AA141" s="1079"/>
      <c r="AB141" s="1256"/>
      <c r="AC141" s="1081"/>
      <c r="AD141" s="1079"/>
      <c r="AE141" s="1079"/>
      <c r="AF141" s="1079"/>
      <c r="AG141" s="1079"/>
      <c r="AH141" s="1135"/>
      <c r="AI141" s="1156"/>
      <c r="AJ141" s="1154"/>
      <c r="AK141" s="1154"/>
      <c r="AL141" s="1154"/>
      <c r="AM141" s="1154"/>
      <c r="AN141" s="1155"/>
      <c r="AO141" s="1252"/>
      <c r="AP141" s="1079"/>
      <c r="AQ141" s="1079"/>
      <c r="AR141" s="1079"/>
      <c r="AS141" s="1079"/>
      <c r="AT141" s="1095"/>
      <c r="AU141" s="989">
        <f t="shared" si="192"/>
        <v>0</v>
      </c>
      <c r="AV141" s="954"/>
    </row>
    <row r="142" spans="1:48" s="131" customFormat="1" ht="45" customHeight="1" x14ac:dyDescent="0.2">
      <c r="A142" s="1344"/>
      <c r="B142" s="1015"/>
      <c r="C142" s="1015"/>
      <c r="D142" s="956"/>
      <c r="E142" s="1015"/>
      <c r="F142" s="265" t="s">
        <v>982</v>
      </c>
      <c r="G142" s="240" t="s">
        <v>973</v>
      </c>
      <c r="H142" s="155">
        <v>0</v>
      </c>
      <c r="I142" s="155">
        <v>4</v>
      </c>
      <c r="J142" s="155">
        <v>0</v>
      </c>
      <c r="K142" s="155">
        <v>1</v>
      </c>
      <c r="L142" s="155">
        <v>3</v>
      </c>
      <c r="M142" s="155">
        <v>4</v>
      </c>
      <c r="N142" s="238" t="s">
        <v>342</v>
      </c>
      <c r="O142" s="238" t="s">
        <v>346</v>
      </c>
      <c r="P142" s="249" t="s">
        <v>13</v>
      </c>
      <c r="Q142" s="156">
        <v>0</v>
      </c>
      <c r="R142" s="156">
        <v>1</v>
      </c>
      <c r="S142" s="164">
        <v>0</v>
      </c>
      <c r="T142" s="164">
        <v>1</v>
      </c>
      <c r="U142" s="164">
        <v>0</v>
      </c>
      <c r="V142" s="237">
        <v>0</v>
      </c>
      <c r="W142" s="433"/>
      <c r="X142" s="371"/>
      <c r="Y142" s="371"/>
      <c r="Z142" s="371"/>
      <c r="AA142" s="413"/>
      <c r="AB142" s="854">
        <f t="shared" si="188"/>
        <v>0</v>
      </c>
      <c r="AC142" s="422"/>
      <c r="AD142" s="413"/>
      <c r="AE142" s="413">
        <v>300000000</v>
      </c>
      <c r="AF142" s="413"/>
      <c r="AG142" s="413"/>
      <c r="AH142" s="449">
        <f t="shared" si="189"/>
        <v>300000000</v>
      </c>
      <c r="AI142" s="850"/>
      <c r="AJ142" s="848"/>
      <c r="AK142" s="848"/>
      <c r="AL142" s="848"/>
      <c r="AM142" s="848"/>
      <c r="AN142" s="849">
        <f t="shared" si="190"/>
        <v>0</v>
      </c>
      <c r="AO142" s="853"/>
      <c r="AP142" s="413"/>
      <c r="AQ142" s="413"/>
      <c r="AR142" s="413"/>
      <c r="AS142" s="413"/>
      <c r="AT142" s="447">
        <f t="shared" si="191"/>
        <v>0</v>
      </c>
      <c r="AU142" s="551">
        <f t="shared" si="192"/>
        <v>300000000</v>
      </c>
      <c r="AV142" s="218" t="s">
        <v>919</v>
      </c>
    </row>
    <row r="143" spans="1:48" s="131" customFormat="1" ht="39" customHeight="1" x14ac:dyDescent="0.2">
      <c r="A143" s="1344"/>
      <c r="B143" s="1015"/>
      <c r="C143" s="1015"/>
      <c r="D143" s="956"/>
      <c r="E143" s="1015"/>
      <c r="F143" s="265" t="s">
        <v>983</v>
      </c>
      <c r="G143" s="240" t="s">
        <v>974</v>
      </c>
      <c r="H143" s="155">
        <v>0</v>
      </c>
      <c r="I143" s="155">
        <v>4</v>
      </c>
      <c r="J143" s="155">
        <v>0</v>
      </c>
      <c r="K143" s="155">
        <v>1</v>
      </c>
      <c r="L143" s="155">
        <v>3</v>
      </c>
      <c r="M143" s="155">
        <v>4</v>
      </c>
      <c r="N143" s="1270" t="s">
        <v>347</v>
      </c>
      <c r="O143" s="1068" t="s">
        <v>348</v>
      </c>
      <c r="P143" s="1090" t="s">
        <v>13</v>
      </c>
      <c r="Q143" s="969">
        <v>0</v>
      </c>
      <c r="R143" s="969">
        <v>1</v>
      </c>
      <c r="S143" s="969">
        <v>0</v>
      </c>
      <c r="T143" s="969">
        <v>1</v>
      </c>
      <c r="U143" s="969">
        <v>0</v>
      </c>
      <c r="V143" s="1272">
        <v>0</v>
      </c>
      <c r="W143" s="1006"/>
      <c r="X143" s="975"/>
      <c r="Y143" s="975"/>
      <c r="Z143" s="975"/>
      <c r="AA143" s="1078"/>
      <c r="AB143" s="1255"/>
      <c r="AC143" s="1080"/>
      <c r="AD143" s="1078"/>
      <c r="AE143" s="1078">
        <v>70000000</v>
      </c>
      <c r="AF143" s="1078"/>
      <c r="AG143" s="1078"/>
      <c r="AH143" s="1133">
        <f t="shared" si="189"/>
        <v>70000000</v>
      </c>
      <c r="AI143" s="1156"/>
      <c r="AJ143" s="1154"/>
      <c r="AK143" s="1154">
        <v>35000000</v>
      </c>
      <c r="AL143" s="1154"/>
      <c r="AM143" s="1154"/>
      <c r="AN143" s="1155">
        <f t="shared" si="190"/>
        <v>35000000</v>
      </c>
      <c r="AO143" s="1251"/>
      <c r="AP143" s="1078"/>
      <c r="AQ143" s="1078">
        <v>35000000</v>
      </c>
      <c r="AR143" s="1078"/>
      <c r="AS143" s="1078"/>
      <c r="AT143" s="1094">
        <f t="shared" si="191"/>
        <v>35000000</v>
      </c>
      <c r="AU143" s="987">
        <f t="shared" si="192"/>
        <v>140000000</v>
      </c>
      <c r="AV143" s="952" t="s">
        <v>919</v>
      </c>
    </row>
    <row r="144" spans="1:48" s="131" customFormat="1" ht="39" customHeight="1" x14ac:dyDescent="0.2">
      <c r="A144" s="1344"/>
      <c r="B144" s="1015"/>
      <c r="C144" s="1015"/>
      <c r="D144" s="956"/>
      <c r="E144" s="1015"/>
      <c r="F144" s="265" t="s">
        <v>984</v>
      </c>
      <c r="G144" s="240" t="s">
        <v>975</v>
      </c>
      <c r="H144" s="155">
        <v>0</v>
      </c>
      <c r="I144" s="155">
        <v>4</v>
      </c>
      <c r="J144" s="155">
        <v>0</v>
      </c>
      <c r="K144" s="155">
        <v>1</v>
      </c>
      <c r="L144" s="155">
        <v>3</v>
      </c>
      <c r="M144" s="155">
        <v>4</v>
      </c>
      <c r="N144" s="1298"/>
      <c r="O144" s="1184"/>
      <c r="P144" s="1160"/>
      <c r="Q144" s="970"/>
      <c r="R144" s="970"/>
      <c r="S144" s="970"/>
      <c r="T144" s="970"/>
      <c r="U144" s="970"/>
      <c r="V144" s="1279"/>
      <c r="W144" s="1007"/>
      <c r="X144" s="976"/>
      <c r="Y144" s="976"/>
      <c r="Z144" s="976"/>
      <c r="AA144" s="1132"/>
      <c r="AB144" s="1263"/>
      <c r="AC144" s="1131"/>
      <c r="AD144" s="1132"/>
      <c r="AE144" s="1132"/>
      <c r="AF144" s="1132"/>
      <c r="AG144" s="1132"/>
      <c r="AH144" s="1134"/>
      <c r="AI144" s="1156"/>
      <c r="AJ144" s="1154"/>
      <c r="AK144" s="1154"/>
      <c r="AL144" s="1154"/>
      <c r="AM144" s="1154"/>
      <c r="AN144" s="1155"/>
      <c r="AO144" s="1254"/>
      <c r="AP144" s="1132"/>
      <c r="AQ144" s="1132"/>
      <c r="AR144" s="1132"/>
      <c r="AS144" s="1132"/>
      <c r="AT144" s="1144"/>
      <c r="AU144" s="1338">
        <f t="shared" si="192"/>
        <v>0</v>
      </c>
      <c r="AV144" s="953"/>
    </row>
    <row r="145" spans="1:48" s="131" customFormat="1" ht="39" customHeight="1" x14ac:dyDescent="0.2">
      <c r="A145" s="1344"/>
      <c r="B145" s="1015"/>
      <c r="C145" s="1015"/>
      <c r="D145" s="956"/>
      <c r="E145" s="1015"/>
      <c r="F145" s="1090" t="s">
        <v>985</v>
      </c>
      <c r="G145" s="1092" t="s">
        <v>976</v>
      </c>
      <c r="H145" s="1082">
        <v>0</v>
      </c>
      <c r="I145" s="1082">
        <v>4</v>
      </c>
      <c r="J145" s="1082">
        <v>0</v>
      </c>
      <c r="K145" s="1082">
        <v>1</v>
      </c>
      <c r="L145" s="1082">
        <v>3</v>
      </c>
      <c r="M145" s="1082">
        <v>4</v>
      </c>
      <c r="N145" s="1271"/>
      <c r="O145" s="1069"/>
      <c r="P145" s="1091"/>
      <c r="Q145" s="971"/>
      <c r="R145" s="971"/>
      <c r="S145" s="971"/>
      <c r="T145" s="971"/>
      <c r="U145" s="971"/>
      <c r="V145" s="1273"/>
      <c r="W145" s="1008"/>
      <c r="X145" s="977"/>
      <c r="Y145" s="977"/>
      <c r="Z145" s="977"/>
      <c r="AA145" s="1079"/>
      <c r="AB145" s="1256"/>
      <c r="AC145" s="1081"/>
      <c r="AD145" s="1079"/>
      <c r="AE145" s="1079"/>
      <c r="AF145" s="1079"/>
      <c r="AG145" s="1079"/>
      <c r="AH145" s="1135"/>
      <c r="AI145" s="1156"/>
      <c r="AJ145" s="1154"/>
      <c r="AK145" s="1154"/>
      <c r="AL145" s="1154"/>
      <c r="AM145" s="1154"/>
      <c r="AN145" s="1155"/>
      <c r="AO145" s="1252"/>
      <c r="AP145" s="1079"/>
      <c r="AQ145" s="1079"/>
      <c r="AR145" s="1079"/>
      <c r="AS145" s="1079"/>
      <c r="AT145" s="1095"/>
      <c r="AU145" s="1339">
        <f t="shared" si="192"/>
        <v>0</v>
      </c>
      <c r="AV145" s="954"/>
    </row>
    <row r="146" spans="1:48" s="131" customFormat="1" ht="42.75" customHeight="1" x14ac:dyDescent="0.2">
      <c r="A146" s="1344"/>
      <c r="B146" s="1015"/>
      <c r="C146" s="1015"/>
      <c r="D146" s="956"/>
      <c r="E146" s="1015"/>
      <c r="F146" s="1091"/>
      <c r="G146" s="1093"/>
      <c r="H146" s="1083"/>
      <c r="I146" s="1083"/>
      <c r="J146" s="1083"/>
      <c r="K146" s="1083"/>
      <c r="L146" s="1083"/>
      <c r="M146" s="1083"/>
      <c r="N146" s="238" t="s">
        <v>352</v>
      </c>
      <c r="O146" s="238" t="s">
        <v>1386</v>
      </c>
      <c r="P146" s="249" t="s">
        <v>13</v>
      </c>
      <c r="Q146" s="156">
        <v>0</v>
      </c>
      <c r="R146" s="156">
        <v>4</v>
      </c>
      <c r="S146" s="164">
        <v>0</v>
      </c>
      <c r="T146" s="164">
        <v>1</v>
      </c>
      <c r="U146" s="164">
        <v>2</v>
      </c>
      <c r="V146" s="237">
        <v>1</v>
      </c>
      <c r="W146" s="433"/>
      <c r="X146" s="371"/>
      <c r="Y146" s="371"/>
      <c r="Z146" s="371"/>
      <c r="AA146" s="413"/>
      <c r="AB146" s="854">
        <f t="shared" ref="AB146" si="193">SUM(W146:AA146)</f>
        <v>0</v>
      </c>
      <c r="AC146" s="422"/>
      <c r="AD146" s="413"/>
      <c r="AE146" s="413">
        <v>100000000</v>
      </c>
      <c r="AF146" s="413"/>
      <c r="AG146" s="413"/>
      <c r="AH146" s="449">
        <f t="shared" ref="AH146" si="194">SUM(AC146:AG146)</f>
        <v>100000000</v>
      </c>
      <c r="AI146" s="850"/>
      <c r="AJ146" s="848"/>
      <c r="AK146" s="848">
        <v>240000000</v>
      </c>
      <c r="AL146" s="848"/>
      <c r="AM146" s="848"/>
      <c r="AN146" s="849">
        <f t="shared" ref="AN146" si="195">SUM(AI146:AM146)</f>
        <v>240000000</v>
      </c>
      <c r="AO146" s="853"/>
      <c r="AP146" s="413"/>
      <c r="AQ146" s="413">
        <v>120000000</v>
      </c>
      <c r="AR146" s="413"/>
      <c r="AS146" s="413"/>
      <c r="AT146" s="447">
        <f t="shared" ref="AT146" si="196">SUM(AO146:AS146)</f>
        <v>120000000</v>
      </c>
      <c r="AU146" s="551">
        <f t="shared" si="192"/>
        <v>460000000</v>
      </c>
      <c r="AV146" s="218" t="s">
        <v>919</v>
      </c>
    </row>
    <row r="147" spans="1:48" s="131" customFormat="1" ht="49.5" customHeight="1" x14ac:dyDescent="0.2">
      <c r="A147" s="1344"/>
      <c r="B147" s="1015"/>
      <c r="C147" s="1015"/>
      <c r="D147" s="956"/>
      <c r="E147" s="1015"/>
      <c r="F147" s="265" t="s">
        <v>987</v>
      </c>
      <c r="G147" s="240" t="s">
        <v>986</v>
      </c>
      <c r="H147" s="155">
        <v>0</v>
      </c>
      <c r="I147" s="155">
        <v>4</v>
      </c>
      <c r="J147" s="155">
        <v>0</v>
      </c>
      <c r="K147" s="155">
        <v>1</v>
      </c>
      <c r="L147" s="155">
        <v>3</v>
      </c>
      <c r="M147" s="155">
        <v>4</v>
      </c>
      <c r="N147" s="238" t="s">
        <v>349</v>
      </c>
      <c r="O147" s="238" t="s">
        <v>1387</v>
      </c>
      <c r="P147" s="249" t="s">
        <v>13</v>
      </c>
      <c r="Q147" s="156">
        <v>0</v>
      </c>
      <c r="R147" s="156">
        <v>4</v>
      </c>
      <c r="S147" s="164">
        <v>0</v>
      </c>
      <c r="T147" s="164">
        <v>1</v>
      </c>
      <c r="U147" s="164">
        <v>3</v>
      </c>
      <c r="V147" s="237">
        <v>1</v>
      </c>
      <c r="W147" s="433"/>
      <c r="X147" s="371"/>
      <c r="Y147" s="371"/>
      <c r="Z147" s="371"/>
      <c r="AA147" s="413"/>
      <c r="AB147" s="854">
        <f t="shared" si="188"/>
        <v>0</v>
      </c>
      <c r="AC147" s="422"/>
      <c r="AD147" s="413"/>
      <c r="AE147" s="413">
        <v>480000000</v>
      </c>
      <c r="AF147" s="413"/>
      <c r="AG147" s="413"/>
      <c r="AH147" s="449">
        <f t="shared" si="189"/>
        <v>480000000</v>
      </c>
      <c r="AI147" s="850"/>
      <c r="AJ147" s="848"/>
      <c r="AK147" s="848"/>
      <c r="AL147" s="848"/>
      <c r="AM147" s="848"/>
      <c r="AN147" s="849">
        <f t="shared" si="190"/>
        <v>0</v>
      </c>
      <c r="AO147" s="853"/>
      <c r="AP147" s="413"/>
      <c r="AQ147" s="413"/>
      <c r="AR147" s="413"/>
      <c r="AS147" s="413"/>
      <c r="AT147" s="447">
        <f t="shared" si="191"/>
        <v>0</v>
      </c>
      <c r="AU147" s="551">
        <f t="shared" si="192"/>
        <v>480000000</v>
      </c>
      <c r="AV147" s="218" t="s">
        <v>919</v>
      </c>
    </row>
    <row r="148" spans="1:48" s="131" customFormat="1" ht="48.75" customHeight="1" x14ac:dyDescent="0.2">
      <c r="A148" s="1344"/>
      <c r="B148" s="1015"/>
      <c r="C148" s="1015"/>
      <c r="D148" s="956"/>
      <c r="E148" s="1015"/>
      <c r="F148" s="265" t="s">
        <v>988</v>
      </c>
      <c r="G148" s="240" t="s">
        <v>977</v>
      </c>
      <c r="H148" s="155">
        <v>0</v>
      </c>
      <c r="I148" s="155">
        <v>4</v>
      </c>
      <c r="J148" s="155">
        <v>1</v>
      </c>
      <c r="K148" s="155">
        <v>2</v>
      </c>
      <c r="L148" s="155">
        <v>3</v>
      </c>
      <c r="M148" s="155">
        <v>4</v>
      </c>
      <c r="N148" s="238" t="s">
        <v>350</v>
      </c>
      <c r="O148" s="238" t="s">
        <v>1388</v>
      </c>
      <c r="P148" s="249" t="s">
        <v>13</v>
      </c>
      <c r="Q148" s="156">
        <v>0</v>
      </c>
      <c r="R148" s="156">
        <v>20</v>
      </c>
      <c r="S148" s="164">
        <v>1</v>
      </c>
      <c r="T148" s="164">
        <v>5</v>
      </c>
      <c r="U148" s="164">
        <v>7</v>
      </c>
      <c r="V148" s="237">
        <v>7</v>
      </c>
      <c r="W148" s="433"/>
      <c r="X148" s="371"/>
      <c r="Y148" s="371">
        <v>57000000</v>
      </c>
      <c r="Z148" s="371"/>
      <c r="AA148" s="413"/>
      <c r="AB148" s="854">
        <f t="shared" si="188"/>
        <v>57000000</v>
      </c>
      <c r="AC148" s="422"/>
      <c r="AD148" s="413"/>
      <c r="AE148" s="413">
        <v>240000000</v>
      </c>
      <c r="AF148" s="413"/>
      <c r="AG148" s="413"/>
      <c r="AH148" s="449">
        <f t="shared" si="189"/>
        <v>240000000</v>
      </c>
      <c r="AI148" s="850"/>
      <c r="AJ148" s="848"/>
      <c r="AK148" s="848">
        <v>330000000</v>
      </c>
      <c r="AL148" s="848"/>
      <c r="AM148" s="848"/>
      <c r="AN148" s="849">
        <f t="shared" si="190"/>
        <v>330000000</v>
      </c>
      <c r="AO148" s="853"/>
      <c r="AP148" s="413"/>
      <c r="AQ148" s="413">
        <v>330000000</v>
      </c>
      <c r="AR148" s="413"/>
      <c r="AS148" s="413"/>
      <c r="AT148" s="447">
        <f t="shared" si="191"/>
        <v>330000000</v>
      </c>
      <c r="AU148" s="551">
        <f t="shared" si="192"/>
        <v>957000000</v>
      </c>
      <c r="AV148" s="218" t="s">
        <v>919</v>
      </c>
    </row>
    <row r="149" spans="1:48" s="131" customFormat="1" ht="40.5" customHeight="1" x14ac:dyDescent="0.2">
      <c r="A149" s="1344"/>
      <c r="B149" s="1015"/>
      <c r="C149" s="1015"/>
      <c r="D149" s="956"/>
      <c r="E149" s="1015"/>
      <c r="F149" s="265" t="s">
        <v>989</v>
      </c>
      <c r="G149" s="240" t="s">
        <v>978</v>
      </c>
      <c r="H149" s="155">
        <v>0</v>
      </c>
      <c r="I149" s="155">
        <v>4</v>
      </c>
      <c r="J149" s="155">
        <v>0</v>
      </c>
      <c r="K149" s="155">
        <v>1</v>
      </c>
      <c r="L149" s="155">
        <v>3</v>
      </c>
      <c r="M149" s="155">
        <v>4</v>
      </c>
      <c r="N149" s="238" t="s">
        <v>351</v>
      </c>
      <c r="O149" s="238" t="s">
        <v>1389</v>
      </c>
      <c r="P149" s="249" t="s">
        <v>13</v>
      </c>
      <c r="Q149" s="156">
        <v>0</v>
      </c>
      <c r="R149" s="156">
        <v>8</v>
      </c>
      <c r="S149" s="164">
        <v>1</v>
      </c>
      <c r="T149" s="164">
        <v>3</v>
      </c>
      <c r="U149" s="164">
        <v>2</v>
      </c>
      <c r="V149" s="237">
        <v>2</v>
      </c>
      <c r="W149" s="433"/>
      <c r="X149" s="371"/>
      <c r="Y149" s="371">
        <v>58000000</v>
      </c>
      <c r="Z149" s="371"/>
      <c r="AA149" s="413"/>
      <c r="AB149" s="854">
        <f t="shared" si="188"/>
        <v>58000000</v>
      </c>
      <c r="AC149" s="422"/>
      <c r="AD149" s="413"/>
      <c r="AE149" s="413">
        <v>200000000</v>
      </c>
      <c r="AF149" s="413"/>
      <c r="AG149" s="413"/>
      <c r="AH149" s="449">
        <f t="shared" si="189"/>
        <v>200000000</v>
      </c>
      <c r="AI149" s="850"/>
      <c r="AJ149" s="848"/>
      <c r="AK149" s="848">
        <v>160000000</v>
      </c>
      <c r="AL149" s="848"/>
      <c r="AM149" s="848"/>
      <c r="AN149" s="849">
        <f t="shared" si="190"/>
        <v>160000000</v>
      </c>
      <c r="AO149" s="853"/>
      <c r="AP149" s="413"/>
      <c r="AQ149" s="413">
        <v>160000000</v>
      </c>
      <c r="AR149" s="413"/>
      <c r="AS149" s="413"/>
      <c r="AT149" s="447">
        <f t="shared" si="191"/>
        <v>160000000</v>
      </c>
      <c r="AU149" s="551">
        <f t="shared" si="192"/>
        <v>578000000</v>
      </c>
      <c r="AV149" s="218" t="s">
        <v>919</v>
      </c>
    </row>
    <row r="150" spans="1:48" s="131" customFormat="1" ht="57.75" customHeight="1" x14ac:dyDescent="0.2">
      <c r="A150" s="1344"/>
      <c r="B150" s="1015"/>
      <c r="C150" s="1015"/>
      <c r="D150" s="957"/>
      <c r="E150" s="1015"/>
      <c r="F150" s="265" t="s">
        <v>990</v>
      </c>
      <c r="G150" s="240" t="s">
        <v>979</v>
      </c>
      <c r="H150" s="155">
        <v>2.04</v>
      </c>
      <c r="I150" s="155">
        <v>4</v>
      </c>
      <c r="J150" s="155">
        <v>2.04</v>
      </c>
      <c r="K150" s="155">
        <v>3</v>
      </c>
      <c r="L150" s="155">
        <v>3.5</v>
      </c>
      <c r="M150" s="155">
        <v>4</v>
      </c>
      <c r="N150" s="238" t="s">
        <v>353</v>
      </c>
      <c r="O150" s="238" t="s">
        <v>1390</v>
      </c>
      <c r="P150" s="249" t="s">
        <v>13</v>
      </c>
      <c r="Q150" s="156">
        <v>0</v>
      </c>
      <c r="R150" s="156">
        <v>2</v>
      </c>
      <c r="S150" s="156">
        <v>0</v>
      </c>
      <c r="T150" s="156">
        <v>1</v>
      </c>
      <c r="U150" s="156">
        <v>1</v>
      </c>
      <c r="V150" s="459">
        <v>0</v>
      </c>
      <c r="W150" s="433"/>
      <c r="X150" s="371"/>
      <c r="Y150" s="371"/>
      <c r="Z150" s="371"/>
      <c r="AA150" s="413"/>
      <c r="AB150" s="217">
        <f t="shared" si="188"/>
        <v>0</v>
      </c>
      <c r="AC150" s="422"/>
      <c r="AD150" s="413"/>
      <c r="AE150" s="413">
        <v>200000000</v>
      </c>
      <c r="AF150" s="413"/>
      <c r="AG150" s="413"/>
      <c r="AH150" s="423">
        <f t="shared" si="189"/>
        <v>200000000</v>
      </c>
      <c r="AI150" s="850"/>
      <c r="AJ150" s="848"/>
      <c r="AK150" s="848">
        <f>50000000+1042746</f>
        <v>51042746</v>
      </c>
      <c r="AL150" s="848"/>
      <c r="AM150" s="848"/>
      <c r="AN150" s="849">
        <f t="shared" si="190"/>
        <v>51042746</v>
      </c>
      <c r="AO150" s="853"/>
      <c r="AP150" s="413"/>
      <c r="AQ150" s="413"/>
      <c r="AR150" s="413"/>
      <c r="AS150" s="413"/>
      <c r="AT150" s="415">
        <f t="shared" si="191"/>
        <v>0</v>
      </c>
      <c r="AU150" s="380">
        <f t="shared" si="192"/>
        <v>251042746</v>
      </c>
      <c r="AV150" s="218" t="s">
        <v>919</v>
      </c>
    </row>
    <row r="151" spans="1:48" s="131" customFormat="1" ht="12.75" customHeight="1" x14ac:dyDescent="0.2">
      <c r="A151" s="1344"/>
      <c r="B151" s="1015"/>
      <c r="C151" s="1015"/>
      <c r="D151" s="772"/>
      <c r="E151" s="772"/>
      <c r="F151" s="1324"/>
      <c r="G151" s="1324"/>
      <c r="H151" s="1324"/>
      <c r="I151" s="1324"/>
      <c r="J151" s="1324"/>
      <c r="K151" s="1324"/>
      <c r="L151" s="1324"/>
      <c r="M151" s="1325"/>
      <c r="N151" s="776"/>
      <c r="O151" s="777"/>
      <c r="P151" s="777"/>
      <c r="Q151" s="781"/>
      <c r="R151" s="786"/>
      <c r="S151" s="786"/>
      <c r="T151" s="786"/>
      <c r="U151" s="786"/>
      <c r="V151" s="787"/>
      <c r="W151" s="788">
        <f>+SUM(W138:W150)</f>
        <v>0</v>
      </c>
      <c r="X151" s="788">
        <f t="shared" ref="X151:AB151" si="197">+SUM(X138:X150)</f>
        <v>0</v>
      </c>
      <c r="Y151" s="788">
        <f t="shared" si="197"/>
        <v>210000000</v>
      </c>
      <c r="Z151" s="788">
        <f t="shared" si="197"/>
        <v>0</v>
      </c>
      <c r="AA151" s="788">
        <f t="shared" si="197"/>
        <v>0</v>
      </c>
      <c r="AB151" s="881">
        <f t="shared" si="197"/>
        <v>210000000</v>
      </c>
      <c r="AC151" s="788">
        <f>+SUM(AC138:AC150)</f>
        <v>0</v>
      </c>
      <c r="AD151" s="788">
        <f t="shared" ref="AD151" si="198">+SUM(AD138:AD150)</f>
        <v>0</v>
      </c>
      <c r="AE151" s="788">
        <f t="shared" ref="AE151" si="199">+SUM(AE138:AE150)</f>
        <v>1685000000</v>
      </c>
      <c r="AF151" s="788">
        <f t="shared" ref="AF151" si="200">+SUM(AF138:AF150)</f>
        <v>0</v>
      </c>
      <c r="AG151" s="788">
        <f t="shared" ref="AG151" si="201">+SUM(AG138:AG150)</f>
        <v>0</v>
      </c>
      <c r="AH151" s="788">
        <f t="shared" ref="AH151" si="202">+SUM(AH138:AH150)</f>
        <v>1685000000</v>
      </c>
      <c r="AI151" s="723">
        <f>+SUM(AI138:AI150)</f>
        <v>0</v>
      </c>
      <c r="AJ151" s="724">
        <f t="shared" ref="AJ151" si="203">+SUM(AJ138:AJ150)</f>
        <v>0</v>
      </c>
      <c r="AK151" s="724">
        <f t="shared" ref="AK151" si="204">+SUM(AK138:AK150)</f>
        <v>911042746</v>
      </c>
      <c r="AL151" s="724">
        <f t="shared" ref="AL151" si="205">+SUM(AL138:AL150)</f>
        <v>0</v>
      </c>
      <c r="AM151" s="724">
        <f t="shared" ref="AM151" si="206">+SUM(AM138:AM150)</f>
        <v>0</v>
      </c>
      <c r="AN151" s="892">
        <f t="shared" ref="AN151" si="207">+SUM(AN138:AN150)</f>
        <v>911042746</v>
      </c>
      <c r="AO151" s="788">
        <f>+SUM(AO138:AO150)</f>
        <v>0</v>
      </c>
      <c r="AP151" s="788">
        <f t="shared" ref="AP151" si="208">+SUM(AP138:AP150)</f>
        <v>0</v>
      </c>
      <c r="AQ151" s="788">
        <f t="shared" ref="AQ151" si="209">+SUM(AQ138:AQ150)</f>
        <v>740000000</v>
      </c>
      <c r="AR151" s="788">
        <f t="shared" ref="AR151" si="210">+SUM(AR138:AR150)</f>
        <v>0</v>
      </c>
      <c r="AS151" s="788">
        <f t="shared" ref="AS151" si="211">+SUM(AS138:AS150)</f>
        <v>0</v>
      </c>
      <c r="AT151" s="788">
        <f t="shared" ref="AT151" si="212">+SUM(AT138:AT150)</f>
        <v>740000000</v>
      </c>
      <c r="AU151" s="788">
        <f>+SUM(AU138:AU150)</f>
        <v>3546042746</v>
      </c>
      <c r="AV151" s="780" t="s">
        <v>2131</v>
      </c>
    </row>
    <row r="152" spans="1:48" s="131" customFormat="1" ht="60.75" customHeight="1" x14ac:dyDescent="0.2">
      <c r="A152" s="1344"/>
      <c r="B152" s="1015"/>
      <c r="C152" s="1015" t="s">
        <v>68</v>
      </c>
      <c r="D152" s="1206" t="s">
        <v>354</v>
      </c>
      <c r="E152" s="1015" t="s">
        <v>355</v>
      </c>
      <c r="F152" s="1090" t="s">
        <v>797</v>
      </c>
      <c r="G152" s="1092" t="s">
        <v>792</v>
      </c>
      <c r="H152" s="1082" t="s">
        <v>769</v>
      </c>
      <c r="I152" s="1082">
        <v>3</v>
      </c>
      <c r="J152" s="1082">
        <v>0</v>
      </c>
      <c r="K152" s="1082">
        <v>1</v>
      </c>
      <c r="L152" s="1082">
        <v>1</v>
      </c>
      <c r="M152" s="1082">
        <v>1</v>
      </c>
      <c r="N152" s="238" t="s">
        <v>793</v>
      </c>
      <c r="O152" s="238" t="s">
        <v>1381</v>
      </c>
      <c r="P152" s="249" t="s">
        <v>13</v>
      </c>
      <c r="Q152" s="156">
        <v>0</v>
      </c>
      <c r="R152" s="156">
        <v>3</v>
      </c>
      <c r="S152" s="156">
        <v>0</v>
      </c>
      <c r="T152" s="156">
        <v>3</v>
      </c>
      <c r="U152" s="156">
        <v>0</v>
      </c>
      <c r="V152" s="219">
        <v>0</v>
      </c>
      <c r="W152" s="433"/>
      <c r="X152" s="371"/>
      <c r="Y152" s="371"/>
      <c r="Z152" s="371"/>
      <c r="AA152" s="413">
        <v>146664512.75</v>
      </c>
      <c r="AB152" s="854">
        <f t="shared" si="188"/>
        <v>146664512.75</v>
      </c>
      <c r="AC152" s="422"/>
      <c r="AD152" s="413"/>
      <c r="AE152" s="413"/>
      <c r="AF152" s="413"/>
      <c r="AG152" s="413">
        <v>146664512.75</v>
      </c>
      <c r="AH152" s="423">
        <f t="shared" si="189"/>
        <v>146664512.75</v>
      </c>
      <c r="AI152" s="850"/>
      <c r="AJ152" s="848"/>
      <c r="AK152" s="848"/>
      <c r="AL152" s="848"/>
      <c r="AM152" s="848">
        <v>146664512.75</v>
      </c>
      <c r="AN152" s="849">
        <f t="shared" si="190"/>
        <v>146664512.75</v>
      </c>
      <c r="AO152" s="853"/>
      <c r="AP152" s="413"/>
      <c r="AQ152" s="413"/>
      <c r="AR152" s="413"/>
      <c r="AS152" s="413">
        <v>146664512.75</v>
      </c>
      <c r="AT152" s="425">
        <f t="shared" ref="AT152:AT161" si="213">SUM(AO152:AS152)</f>
        <v>146664512.75</v>
      </c>
      <c r="AU152" s="264">
        <f t="shared" si="192"/>
        <v>586658051</v>
      </c>
      <c r="AV152" s="218" t="s">
        <v>367</v>
      </c>
    </row>
    <row r="153" spans="1:48" s="131" customFormat="1" ht="60.75" customHeight="1" x14ac:dyDescent="0.2">
      <c r="A153" s="1344"/>
      <c r="B153" s="1015"/>
      <c r="C153" s="1015"/>
      <c r="D153" s="1206"/>
      <c r="E153" s="1015"/>
      <c r="F153" s="1091"/>
      <c r="G153" s="1093"/>
      <c r="H153" s="1083"/>
      <c r="I153" s="1083"/>
      <c r="J153" s="1083"/>
      <c r="K153" s="1083"/>
      <c r="L153" s="1083"/>
      <c r="M153" s="1083"/>
      <c r="N153" s="238" t="s">
        <v>361</v>
      </c>
      <c r="O153" s="238" t="s">
        <v>780</v>
      </c>
      <c r="P153" s="249" t="s">
        <v>13</v>
      </c>
      <c r="Q153" s="156">
        <v>0</v>
      </c>
      <c r="R153" s="156">
        <v>4</v>
      </c>
      <c r="S153" s="156">
        <v>1</v>
      </c>
      <c r="T153" s="156">
        <v>1</v>
      </c>
      <c r="U153" s="156">
        <v>1</v>
      </c>
      <c r="V153" s="219">
        <v>1</v>
      </c>
      <c r="W153" s="433"/>
      <c r="X153" s="371"/>
      <c r="Y153" s="371"/>
      <c r="Z153" s="371"/>
      <c r="AA153" s="413">
        <v>736146906.95000005</v>
      </c>
      <c r="AB153" s="854">
        <f t="shared" si="188"/>
        <v>736146906.95000005</v>
      </c>
      <c r="AC153" s="422"/>
      <c r="AD153" s="413"/>
      <c r="AE153" s="413"/>
      <c r="AF153" s="413"/>
      <c r="AG153" s="413">
        <v>368073453</v>
      </c>
      <c r="AH153" s="423">
        <f t="shared" si="189"/>
        <v>368073453</v>
      </c>
      <c r="AI153" s="850"/>
      <c r="AJ153" s="848"/>
      <c r="AK153" s="848"/>
      <c r="AL153" s="848"/>
      <c r="AM153" s="848">
        <v>368073453</v>
      </c>
      <c r="AN153" s="849">
        <f t="shared" si="190"/>
        <v>368073453</v>
      </c>
      <c r="AO153" s="853"/>
      <c r="AP153" s="413"/>
      <c r="AQ153" s="413"/>
      <c r="AR153" s="413"/>
      <c r="AS153" s="413">
        <v>368073453</v>
      </c>
      <c r="AT153" s="425">
        <f t="shared" si="213"/>
        <v>368073453</v>
      </c>
      <c r="AU153" s="264">
        <f t="shared" si="192"/>
        <v>1840367265.95</v>
      </c>
      <c r="AV153" s="218" t="s">
        <v>367</v>
      </c>
    </row>
    <row r="154" spans="1:48" s="131" customFormat="1" ht="39" customHeight="1" x14ac:dyDescent="0.2">
      <c r="A154" s="1344"/>
      <c r="B154" s="1015"/>
      <c r="C154" s="1015"/>
      <c r="D154" s="1206"/>
      <c r="E154" s="1015"/>
      <c r="F154" s="1090" t="s">
        <v>798</v>
      </c>
      <c r="G154" s="1092" t="s">
        <v>788</v>
      </c>
      <c r="H154" s="1082" t="s">
        <v>769</v>
      </c>
      <c r="I154" s="1082">
        <v>8</v>
      </c>
      <c r="J154" s="1082">
        <v>2</v>
      </c>
      <c r="K154" s="1082">
        <v>2</v>
      </c>
      <c r="L154" s="1082">
        <v>2</v>
      </c>
      <c r="M154" s="1164">
        <v>2</v>
      </c>
      <c r="N154" s="238" t="s">
        <v>356</v>
      </c>
      <c r="O154" s="238" t="s">
        <v>357</v>
      </c>
      <c r="P154" s="249" t="s">
        <v>13</v>
      </c>
      <c r="Q154" s="156">
        <v>0</v>
      </c>
      <c r="R154" s="156">
        <v>1</v>
      </c>
      <c r="S154" s="156">
        <v>0</v>
      </c>
      <c r="T154" s="156">
        <v>0</v>
      </c>
      <c r="U154" s="156">
        <v>0</v>
      </c>
      <c r="V154" s="219">
        <v>1</v>
      </c>
      <c r="W154" s="433"/>
      <c r="X154" s="371"/>
      <c r="Y154" s="371"/>
      <c r="Z154" s="371"/>
      <c r="AA154" s="413">
        <v>50000000</v>
      </c>
      <c r="AB154" s="854">
        <f t="shared" si="188"/>
        <v>50000000</v>
      </c>
      <c r="AC154" s="422"/>
      <c r="AD154" s="413"/>
      <c r="AE154" s="413"/>
      <c r="AF154" s="413"/>
      <c r="AG154" s="413">
        <v>50000000</v>
      </c>
      <c r="AH154" s="423">
        <f t="shared" si="189"/>
        <v>50000000</v>
      </c>
      <c r="AI154" s="850"/>
      <c r="AJ154" s="848"/>
      <c r="AK154" s="848"/>
      <c r="AL154" s="848"/>
      <c r="AM154" s="848">
        <v>50000000</v>
      </c>
      <c r="AN154" s="849">
        <f t="shared" si="190"/>
        <v>50000000</v>
      </c>
      <c r="AO154" s="853"/>
      <c r="AP154" s="413"/>
      <c r="AQ154" s="413"/>
      <c r="AR154" s="413"/>
      <c r="AS154" s="413">
        <v>50000000</v>
      </c>
      <c r="AT154" s="425">
        <f t="shared" si="213"/>
        <v>50000000</v>
      </c>
      <c r="AU154" s="264">
        <f t="shared" si="192"/>
        <v>200000000</v>
      </c>
      <c r="AV154" s="218" t="s">
        <v>367</v>
      </c>
    </row>
    <row r="155" spans="1:48" s="131" customFormat="1" ht="84.75" customHeight="1" x14ac:dyDescent="0.2">
      <c r="A155" s="1344"/>
      <c r="B155" s="1015"/>
      <c r="C155" s="1015"/>
      <c r="D155" s="1206"/>
      <c r="E155" s="1015"/>
      <c r="F155" s="1160"/>
      <c r="G155" s="1161"/>
      <c r="H155" s="1185"/>
      <c r="I155" s="1185"/>
      <c r="J155" s="1185"/>
      <c r="K155" s="1185"/>
      <c r="L155" s="1185"/>
      <c r="M155" s="1182"/>
      <c r="N155" s="238" t="s">
        <v>358</v>
      </c>
      <c r="O155" s="238" t="s">
        <v>614</v>
      </c>
      <c r="P155" s="249" t="s">
        <v>13</v>
      </c>
      <c r="Q155" s="156">
        <v>0</v>
      </c>
      <c r="R155" s="156">
        <v>4</v>
      </c>
      <c r="S155" s="156">
        <v>1</v>
      </c>
      <c r="T155" s="156">
        <v>1</v>
      </c>
      <c r="U155" s="156">
        <v>1</v>
      </c>
      <c r="V155" s="219">
        <v>1</v>
      </c>
      <c r="W155" s="433"/>
      <c r="X155" s="371"/>
      <c r="Y155" s="371"/>
      <c r="Z155" s="371"/>
      <c r="AA155" s="413">
        <v>90000000</v>
      </c>
      <c r="AB155" s="854">
        <f t="shared" si="188"/>
        <v>90000000</v>
      </c>
      <c r="AC155" s="422"/>
      <c r="AD155" s="413"/>
      <c r="AE155" s="413"/>
      <c r="AF155" s="413"/>
      <c r="AG155" s="413">
        <v>90000000</v>
      </c>
      <c r="AH155" s="423">
        <f t="shared" si="189"/>
        <v>90000000</v>
      </c>
      <c r="AI155" s="850"/>
      <c r="AJ155" s="848"/>
      <c r="AK155" s="848"/>
      <c r="AL155" s="848"/>
      <c r="AM155" s="848">
        <v>90000000</v>
      </c>
      <c r="AN155" s="849">
        <f t="shared" si="190"/>
        <v>90000000</v>
      </c>
      <c r="AO155" s="853"/>
      <c r="AP155" s="413"/>
      <c r="AQ155" s="413"/>
      <c r="AR155" s="413"/>
      <c r="AS155" s="413">
        <v>90000000</v>
      </c>
      <c r="AT155" s="425">
        <f t="shared" si="213"/>
        <v>90000000</v>
      </c>
      <c r="AU155" s="264">
        <f t="shared" si="192"/>
        <v>360000000</v>
      </c>
      <c r="AV155" s="218" t="s">
        <v>367</v>
      </c>
    </row>
    <row r="156" spans="1:48" s="131" customFormat="1" ht="79.5" customHeight="1" x14ac:dyDescent="0.2">
      <c r="A156" s="1344"/>
      <c r="B156" s="1015"/>
      <c r="C156" s="1015"/>
      <c r="D156" s="1206"/>
      <c r="E156" s="1015"/>
      <c r="F156" s="1160"/>
      <c r="G156" s="1161"/>
      <c r="H156" s="1185"/>
      <c r="I156" s="1185"/>
      <c r="J156" s="1185"/>
      <c r="K156" s="1185"/>
      <c r="L156" s="1185"/>
      <c r="M156" s="1182"/>
      <c r="N156" s="238" t="s">
        <v>359</v>
      </c>
      <c r="O156" s="238" t="s">
        <v>778</v>
      </c>
      <c r="P156" s="249" t="s">
        <v>13</v>
      </c>
      <c r="Q156" s="156">
        <v>0</v>
      </c>
      <c r="R156" s="156">
        <v>4</v>
      </c>
      <c r="S156" s="156">
        <v>1</v>
      </c>
      <c r="T156" s="156">
        <v>1</v>
      </c>
      <c r="U156" s="156">
        <v>1</v>
      </c>
      <c r="V156" s="219">
        <v>1</v>
      </c>
      <c r="W156" s="433"/>
      <c r="X156" s="371"/>
      <c r="Y156" s="371"/>
      <c r="Z156" s="371"/>
      <c r="AA156" s="413">
        <v>250000000</v>
      </c>
      <c r="AB156" s="854">
        <f t="shared" si="188"/>
        <v>250000000</v>
      </c>
      <c r="AC156" s="422"/>
      <c r="AD156" s="413"/>
      <c r="AE156" s="413"/>
      <c r="AF156" s="413"/>
      <c r="AG156" s="413">
        <v>250000000</v>
      </c>
      <c r="AH156" s="423">
        <f t="shared" si="189"/>
        <v>250000000</v>
      </c>
      <c r="AI156" s="850"/>
      <c r="AJ156" s="848"/>
      <c r="AK156" s="848"/>
      <c r="AL156" s="848"/>
      <c r="AM156" s="848">
        <v>250000000</v>
      </c>
      <c r="AN156" s="849">
        <f t="shared" si="190"/>
        <v>250000000</v>
      </c>
      <c r="AO156" s="853"/>
      <c r="AP156" s="413"/>
      <c r="AQ156" s="413"/>
      <c r="AR156" s="413"/>
      <c r="AS156" s="413">
        <v>250000000</v>
      </c>
      <c r="AT156" s="425">
        <f t="shared" si="213"/>
        <v>250000000</v>
      </c>
      <c r="AU156" s="264">
        <f t="shared" si="192"/>
        <v>1000000000</v>
      </c>
      <c r="AV156" s="218" t="s">
        <v>367</v>
      </c>
    </row>
    <row r="157" spans="1:48" s="131" customFormat="1" ht="57.75" customHeight="1" x14ac:dyDescent="0.2">
      <c r="A157" s="1344"/>
      <c r="B157" s="1015"/>
      <c r="C157" s="1015"/>
      <c r="D157" s="1206"/>
      <c r="E157" s="1015"/>
      <c r="F157" s="1091"/>
      <c r="G157" s="1093"/>
      <c r="H157" s="1083"/>
      <c r="I157" s="1083"/>
      <c r="J157" s="1083"/>
      <c r="K157" s="1083"/>
      <c r="L157" s="1083"/>
      <c r="M157" s="1183"/>
      <c r="N157" s="238" t="s">
        <v>781</v>
      </c>
      <c r="O157" s="238" t="s">
        <v>782</v>
      </c>
      <c r="P157" s="249" t="s">
        <v>13</v>
      </c>
      <c r="Q157" s="156">
        <v>0</v>
      </c>
      <c r="R157" s="156">
        <v>4</v>
      </c>
      <c r="S157" s="156">
        <v>1</v>
      </c>
      <c r="T157" s="156">
        <v>1</v>
      </c>
      <c r="U157" s="156">
        <v>1</v>
      </c>
      <c r="V157" s="219">
        <v>1</v>
      </c>
      <c r="W157" s="433"/>
      <c r="X157" s="371"/>
      <c r="Y157" s="371"/>
      <c r="Z157" s="371"/>
      <c r="AA157" s="413">
        <v>265963273.90000001</v>
      </c>
      <c r="AB157" s="854">
        <f t="shared" si="188"/>
        <v>265963273.90000001</v>
      </c>
      <c r="AC157" s="422"/>
      <c r="AD157" s="413"/>
      <c r="AE157" s="413"/>
      <c r="AF157" s="413"/>
      <c r="AG157" s="413">
        <v>265963273.90000001</v>
      </c>
      <c r="AH157" s="423">
        <f t="shared" si="189"/>
        <v>265963273.90000001</v>
      </c>
      <c r="AI157" s="850"/>
      <c r="AJ157" s="848"/>
      <c r="AK157" s="848"/>
      <c r="AL157" s="848"/>
      <c r="AM157" s="848">
        <v>265963273.90000001</v>
      </c>
      <c r="AN157" s="849">
        <f t="shared" si="190"/>
        <v>265963273.90000001</v>
      </c>
      <c r="AO157" s="853"/>
      <c r="AP157" s="413"/>
      <c r="AQ157" s="413"/>
      <c r="AR157" s="413"/>
      <c r="AS157" s="413">
        <v>265963273.90000001</v>
      </c>
      <c r="AT157" s="425">
        <f t="shared" si="213"/>
        <v>265963273.90000001</v>
      </c>
      <c r="AU157" s="264">
        <f t="shared" si="192"/>
        <v>1063853095.6</v>
      </c>
      <c r="AV157" s="218" t="s">
        <v>367</v>
      </c>
    </row>
    <row r="158" spans="1:48" s="131" customFormat="1" ht="57.75" customHeight="1" x14ac:dyDescent="0.2">
      <c r="A158" s="1344"/>
      <c r="B158" s="1015"/>
      <c r="C158" s="1015"/>
      <c r="D158" s="1206"/>
      <c r="E158" s="1015"/>
      <c r="F158" s="265" t="s">
        <v>799</v>
      </c>
      <c r="G158" s="321" t="s">
        <v>789</v>
      </c>
      <c r="H158" s="155">
        <v>11</v>
      </c>
      <c r="I158" s="155">
        <v>16</v>
      </c>
      <c r="J158" s="155">
        <v>12</v>
      </c>
      <c r="K158" s="155">
        <v>14</v>
      </c>
      <c r="L158" s="155">
        <v>15</v>
      </c>
      <c r="M158" s="183">
        <v>16</v>
      </c>
      <c r="N158" s="238" t="s">
        <v>360</v>
      </c>
      <c r="O158" s="238" t="s">
        <v>779</v>
      </c>
      <c r="P158" s="249" t="s">
        <v>13</v>
      </c>
      <c r="Q158" s="156">
        <v>0</v>
      </c>
      <c r="R158" s="156">
        <v>4</v>
      </c>
      <c r="S158" s="156">
        <v>1</v>
      </c>
      <c r="T158" s="156">
        <v>1</v>
      </c>
      <c r="U158" s="156">
        <v>1</v>
      </c>
      <c r="V158" s="219">
        <v>1</v>
      </c>
      <c r="W158" s="433"/>
      <c r="X158" s="371"/>
      <c r="Y158" s="371"/>
      <c r="Z158" s="371"/>
      <c r="AA158" s="413">
        <v>418180115</v>
      </c>
      <c r="AB158" s="854">
        <f t="shared" si="188"/>
        <v>418180115</v>
      </c>
      <c r="AC158" s="422"/>
      <c r="AD158" s="413"/>
      <c r="AE158" s="413"/>
      <c r="AF158" s="413"/>
      <c r="AG158" s="413">
        <v>418180115</v>
      </c>
      <c r="AH158" s="423">
        <f t="shared" si="189"/>
        <v>418180115</v>
      </c>
      <c r="AI158" s="850"/>
      <c r="AJ158" s="848"/>
      <c r="AK158" s="848"/>
      <c r="AL158" s="848"/>
      <c r="AM158" s="848">
        <v>418180115</v>
      </c>
      <c r="AN158" s="849">
        <f t="shared" si="190"/>
        <v>418180115</v>
      </c>
      <c r="AO158" s="853"/>
      <c r="AP158" s="413"/>
      <c r="AQ158" s="413"/>
      <c r="AR158" s="413"/>
      <c r="AS158" s="413">
        <v>418180115</v>
      </c>
      <c r="AT158" s="425">
        <f t="shared" si="213"/>
        <v>418180115</v>
      </c>
      <c r="AU158" s="264">
        <f t="shared" si="192"/>
        <v>1672720460</v>
      </c>
      <c r="AV158" s="218" t="s">
        <v>367</v>
      </c>
    </row>
    <row r="159" spans="1:48" s="131" customFormat="1" ht="57.75" customHeight="1" x14ac:dyDescent="0.2">
      <c r="A159" s="1344"/>
      <c r="B159" s="1015"/>
      <c r="C159" s="1015"/>
      <c r="D159" s="1206"/>
      <c r="E159" s="1015"/>
      <c r="F159" s="265" t="s">
        <v>800</v>
      </c>
      <c r="G159" s="866" t="s">
        <v>790</v>
      </c>
      <c r="H159" s="155" t="s">
        <v>769</v>
      </c>
      <c r="I159" s="155">
        <v>4</v>
      </c>
      <c r="J159" s="155">
        <v>1</v>
      </c>
      <c r="K159" s="155">
        <v>1</v>
      </c>
      <c r="L159" s="155">
        <v>1</v>
      </c>
      <c r="M159" s="183">
        <v>1</v>
      </c>
      <c r="N159" s="238" t="s">
        <v>362</v>
      </c>
      <c r="O159" s="238" t="s">
        <v>783</v>
      </c>
      <c r="P159" s="249" t="s">
        <v>13</v>
      </c>
      <c r="Q159" s="156">
        <v>0</v>
      </c>
      <c r="R159" s="156">
        <v>4</v>
      </c>
      <c r="S159" s="156">
        <v>1</v>
      </c>
      <c r="T159" s="156">
        <v>1</v>
      </c>
      <c r="U159" s="156">
        <v>1</v>
      </c>
      <c r="V159" s="219">
        <v>1</v>
      </c>
      <c r="W159" s="433"/>
      <c r="X159" s="371">
        <v>22985437764.987568</v>
      </c>
      <c r="Y159" s="371"/>
      <c r="Z159" s="371"/>
      <c r="AA159" s="413">
        <v>250000000</v>
      </c>
      <c r="AB159" s="854">
        <f t="shared" si="188"/>
        <v>23235437764.987568</v>
      </c>
      <c r="AC159" s="422"/>
      <c r="AD159" s="412">
        <v>22985437764.987568</v>
      </c>
      <c r="AE159" s="413"/>
      <c r="AF159" s="413"/>
      <c r="AG159" s="413">
        <v>250000000</v>
      </c>
      <c r="AH159" s="423">
        <f t="shared" si="189"/>
        <v>23235437764.987568</v>
      </c>
      <c r="AI159" s="850"/>
      <c r="AJ159" s="848">
        <v>22985437764.987568</v>
      </c>
      <c r="AK159" s="848"/>
      <c r="AL159" s="848"/>
      <c r="AM159" s="848">
        <v>250000000</v>
      </c>
      <c r="AN159" s="849">
        <f t="shared" si="190"/>
        <v>23235437764.987568</v>
      </c>
      <c r="AO159" s="853"/>
      <c r="AP159" s="413"/>
      <c r="AQ159" s="413"/>
      <c r="AR159" s="413"/>
      <c r="AS159" s="413">
        <v>250000000</v>
      </c>
      <c r="AT159" s="425">
        <f t="shared" si="213"/>
        <v>250000000</v>
      </c>
      <c r="AU159" s="264">
        <f t="shared" si="192"/>
        <v>69956313294.962708</v>
      </c>
      <c r="AV159" s="218" t="s">
        <v>367</v>
      </c>
    </row>
    <row r="160" spans="1:48" s="131" customFormat="1" ht="57.75" customHeight="1" x14ac:dyDescent="0.2">
      <c r="A160" s="1344"/>
      <c r="B160" s="1015"/>
      <c r="C160" s="1015"/>
      <c r="D160" s="1206"/>
      <c r="E160" s="1015"/>
      <c r="F160" s="265" t="s">
        <v>801</v>
      </c>
      <c r="G160" s="321" t="s">
        <v>794</v>
      </c>
      <c r="H160" s="155" t="s">
        <v>769</v>
      </c>
      <c r="I160" s="155">
        <v>50</v>
      </c>
      <c r="J160" s="155">
        <v>12</v>
      </c>
      <c r="K160" s="155">
        <v>13</v>
      </c>
      <c r="L160" s="155">
        <v>13</v>
      </c>
      <c r="M160" s="183">
        <v>12</v>
      </c>
      <c r="N160" s="238" t="s">
        <v>363</v>
      </c>
      <c r="O160" s="238" t="s">
        <v>784</v>
      </c>
      <c r="P160" s="249" t="s">
        <v>13</v>
      </c>
      <c r="Q160" s="156">
        <v>0</v>
      </c>
      <c r="R160" s="156">
        <v>4</v>
      </c>
      <c r="S160" s="156">
        <v>1</v>
      </c>
      <c r="T160" s="156">
        <v>1</v>
      </c>
      <c r="U160" s="156">
        <v>1</v>
      </c>
      <c r="V160" s="219">
        <v>1</v>
      </c>
      <c r="W160" s="433"/>
      <c r="X160" s="371"/>
      <c r="Y160" s="371">
        <v>132976603</v>
      </c>
      <c r="Z160" s="371"/>
      <c r="AA160" s="413">
        <v>613687909.75</v>
      </c>
      <c r="AB160" s="854">
        <f t="shared" si="188"/>
        <v>746664512.75</v>
      </c>
      <c r="AC160" s="422"/>
      <c r="AD160" s="413"/>
      <c r="AE160" s="413">
        <v>132976603</v>
      </c>
      <c r="AF160" s="413"/>
      <c r="AG160" s="413">
        <v>613687909.75</v>
      </c>
      <c r="AH160" s="423">
        <f t="shared" si="189"/>
        <v>746664512.75</v>
      </c>
      <c r="AI160" s="850"/>
      <c r="AJ160" s="848"/>
      <c r="AK160" s="848">
        <v>132976603</v>
      </c>
      <c r="AL160" s="848"/>
      <c r="AM160" s="848">
        <v>613687909.75</v>
      </c>
      <c r="AN160" s="849">
        <f t="shared" si="190"/>
        <v>746664512.75</v>
      </c>
      <c r="AO160" s="853"/>
      <c r="AP160" s="413"/>
      <c r="AQ160" s="413">
        <v>132976603</v>
      </c>
      <c r="AR160" s="413"/>
      <c r="AS160" s="413">
        <v>613687909.75</v>
      </c>
      <c r="AT160" s="425">
        <f t="shared" si="213"/>
        <v>746664512.75</v>
      </c>
      <c r="AU160" s="264">
        <f t="shared" si="192"/>
        <v>2986658051</v>
      </c>
      <c r="AV160" s="218" t="s">
        <v>367</v>
      </c>
    </row>
    <row r="161" spans="1:48" s="131" customFormat="1" ht="57.75" customHeight="1" x14ac:dyDescent="0.2">
      <c r="A161" s="1344"/>
      <c r="B161" s="1015"/>
      <c r="C161" s="1015"/>
      <c r="D161" s="1206"/>
      <c r="E161" s="1015"/>
      <c r="F161" s="1090" t="s">
        <v>802</v>
      </c>
      <c r="G161" s="1092" t="s">
        <v>795</v>
      </c>
      <c r="H161" s="1082">
        <v>33</v>
      </c>
      <c r="I161" s="1082">
        <v>33</v>
      </c>
      <c r="J161" s="1082">
        <v>33</v>
      </c>
      <c r="K161" s="1082">
        <v>33</v>
      </c>
      <c r="L161" s="1082">
        <v>33</v>
      </c>
      <c r="M161" s="1082">
        <v>33</v>
      </c>
      <c r="N161" s="238" t="s">
        <v>364</v>
      </c>
      <c r="O161" s="238" t="s">
        <v>785</v>
      </c>
      <c r="P161" s="249" t="s">
        <v>13</v>
      </c>
      <c r="Q161" s="156">
        <v>0</v>
      </c>
      <c r="R161" s="156">
        <v>32</v>
      </c>
      <c r="S161" s="156">
        <v>8</v>
      </c>
      <c r="T161" s="156">
        <v>8</v>
      </c>
      <c r="U161" s="156">
        <v>8</v>
      </c>
      <c r="V161" s="219">
        <v>8</v>
      </c>
      <c r="W161" s="433"/>
      <c r="X161" s="371"/>
      <c r="Y161" s="371"/>
      <c r="Z161" s="371"/>
      <c r="AA161" s="413">
        <v>200000000</v>
      </c>
      <c r="AB161" s="854">
        <f t="shared" si="188"/>
        <v>200000000</v>
      </c>
      <c r="AC161" s="422"/>
      <c r="AD161" s="413"/>
      <c r="AE161" s="413"/>
      <c r="AF161" s="413"/>
      <c r="AG161" s="413">
        <v>200000000</v>
      </c>
      <c r="AH161" s="423">
        <f t="shared" si="189"/>
        <v>200000000</v>
      </c>
      <c r="AI161" s="850"/>
      <c r="AJ161" s="848"/>
      <c r="AK161" s="848"/>
      <c r="AL161" s="848"/>
      <c r="AM161" s="848">
        <v>200000000</v>
      </c>
      <c r="AN161" s="849">
        <f t="shared" si="190"/>
        <v>200000000</v>
      </c>
      <c r="AO161" s="853"/>
      <c r="AP161" s="413"/>
      <c r="AQ161" s="413"/>
      <c r="AR161" s="413"/>
      <c r="AS161" s="413">
        <v>200000000</v>
      </c>
      <c r="AT161" s="425">
        <f t="shared" si="213"/>
        <v>200000000</v>
      </c>
      <c r="AU161" s="264">
        <f t="shared" si="192"/>
        <v>800000000</v>
      </c>
      <c r="AV161" s="218" t="s">
        <v>367</v>
      </c>
    </row>
    <row r="162" spans="1:48" s="131" customFormat="1" ht="45.75" customHeight="1" x14ac:dyDescent="0.2">
      <c r="A162" s="1344"/>
      <c r="B162" s="1015"/>
      <c r="C162" s="1015"/>
      <c r="D162" s="1206"/>
      <c r="E162" s="1015"/>
      <c r="F162" s="1091"/>
      <c r="G162" s="1093"/>
      <c r="H162" s="1083"/>
      <c r="I162" s="1083"/>
      <c r="J162" s="1083"/>
      <c r="K162" s="1083"/>
      <c r="L162" s="1083"/>
      <c r="M162" s="1083"/>
      <c r="N162" s="1270" t="s">
        <v>366</v>
      </c>
      <c r="O162" s="1068" t="s">
        <v>787</v>
      </c>
      <c r="P162" s="969" t="s">
        <v>13</v>
      </c>
      <c r="Q162" s="969">
        <v>0</v>
      </c>
      <c r="R162" s="969">
        <v>33</v>
      </c>
      <c r="S162" s="969">
        <v>7</v>
      </c>
      <c r="T162" s="969">
        <v>9</v>
      </c>
      <c r="U162" s="969">
        <v>10</v>
      </c>
      <c r="V162" s="1272">
        <v>7</v>
      </c>
      <c r="W162" s="1006"/>
      <c r="X162" s="975"/>
      <c r="Y162" s="975"/>
      <c r="Z162" s="975"/>
      <c r="AA162" s="1078">
        <v>1259100281.95</v>
      </c>
      <c r="AB162" s="1255">
        <f>+SUM(W162:AA163)</f>
        <v>1259100281.95</v>
      </c>
      <c r="AC162" s="1080"/>
      <c r="AD162" s="1078"/>
      <c r="AE162" s="1078"/>
      <c r="AF162" s="1078"/>
      <c r="AG162" s="1078">
        <v>1259100281.95</v>
      </c>
      <c r="AH162" s="1133">
        <f t="shared" si="189"/>
        <v>1259100281.95</v>
      </c>
      <c r="AI162" s="1156"/>
      <c r="AJ162" s="1154"/>
      <c r="AK162" s="1154"/>
      <c r="AL162" s="1154"/>
      <c r="AM162" s="1154">
        <v>1259100281.95</v>
      </c>
      <c r="AN162" s="1155">
        <f t="shared" ref="AN162:AN164" si="214">+SUM(AI162:AM162)</f>
        <v>1259100281.95</v>
      </c>
      <c r="AO162" s="1251"/>
      <c r="AP162" s="1078"/>
      <c r="AQ162" s="1078"/>
      <c r="AR162" s="1078"/>
      <c r="AS162" s="1078">
        <v>1259100281.95</v>
      </c>
      <c r="AT162" s="1094">
        <f t="shared" ref="AT162:AT164" si="215">+SUM(AO162:AS162)</f>
        <v>1259100281.95</v>
      </c>
      <c r="AU162" s="987">
        <f t="shared" si="192"/>
        <v>5036401127.8000002</v>
      </c>
      <c r="AV162" s="1076" t="s">
        <v>367</v>
      </c>
    </row>
    <row r="163" spans="1:48" s="131" customFormat="1" ht="57.75" customHeight="1" x14ac:dyDescent="0.2">
      <c r="A163" s="1344"/>
      <c r="B163" s="1015"/>
      <c r="C163" s="1015"/>
      <c r="D163" s="1206"/>
      <c r="E163" s="1015"/>
      <c r="F163" s="265" t="s">
        <v>791</v>
      </c>
      <c r="G163" s="863" t="s">
        <v>791</v>
      </c>
      <c r="H163" s="155" t="s">
        <v>769</v>
      </c>
      <c r="I163" s="155">
        <v>33</v>
      </c>
      <c r="J163" s="155">
        <v>33</v>
      </c>
      <c r="K163" s="155">
        <v>33</v>
      </c>
      <c r="L163" s="155">
        <v>33</v>
      </c>
      <c r="M163" s="155">
        <v>33</v>
      </c>
      <c r="N163" s="1271"/>
      <c r="O163" s="1069"/>
      <c r="P163" s="971"/>
      <c r="Q163" s="971"/>
      <c r="R163" s="971"/>
      <c r="S163" s="971"/>
      <c r="T163" s="971"/>
      <c r="U163" s="971"/>
      <c r="V163" s="1273"/>
      <c r="W163" s="1008"/>
      <c r="X163" s="977"/>
      <c r="Y163" s="977"/>
      <c r="Z163" s="977"/>
      <c r="AA163" s="1079"/>
      <c r="AB163" s="1256"/>
      <c r="AC163" s="1081"/>
      <c r="AD163" s="1079"/>
      <c r="AE163" s="1079"/>
      <c r="AF163" s="1079"/>
      <c r="AG163" s="1079"/>
      <c r="AH163" s="1135"/>
      <c r="AI163" s="1156"/>
      <c r="AJ163" s="1154"/>
      <c r="AK163" s="1154"/>
      <c r="AL163" s="1154"/>
      <c r="AM163" s="1154"/>
      <c r="AN163" s="1155">
        <f t="shared" si="214"/>
        <v>0</v>
      </c>
      <c r="AO163" s="1252"/>
      <c r="AP163" s="1079"/>
      <c r="AQ163" s="1079"/>
      <c r="AR163" s="1079"/>
      <c r="AS163" s="1079"/>
      <c r="AT163" s="1095">
        <f t="shared" si="215"/>
        <v>0</v>
      </c>
      <c r="AU163" s="989">
        <f t="shared" si="192"/>
        <v>0</v>
      </c>
      <c r="AV163" s="1077"/>
    </row>
    <row r="164" spans="1:48" s="131" customFormat="1" ht="57.75" customHeight="1" x14ac:dyDescent="0.2">
      <c r="A164" s="1344"/>
      <c r="B164" s="1015"/>
      <c r="C164" s="1015"/>
      <c r="D164" s="1206"/>
      <c r="E164" s="1015"/>
      <c r="F164" s="265" t="s">
        <v>803</v>
      </c>
      <c r="G164" s="321" t="s">
        <v>796</v>
      </c>
      <c r="H164" s="155" t="s">
        <v>769</v>
      </c>
      <c r="I164" s="155">
        <v>250</v>
      </c>
      <c r="J164" s="155">
        <v>60</v>
      </c>
      <c r="K164" s="155">
        <v>70</v>
      </c>
      <c r="L164" s="155">
        <v>70</v>
      </c>
      <c r="M164" s="183">
        <v>70</v>
      </c>
      <c r="N164" s="238" t="s">
        <v>365</v>
      </c>
      <c r="O164" s="238" t="s">
        <v>786</v>
      </c>
      <c r="P164" s="267" t="s">
        <v>13</v>
      </c>
      <c r="Q164" s="267">
        <v>0</v>
      </c>
      <c r="R164" s="267">
        <v>4</v>
      </c>
      <c r="S164" s="267">
        <v>1</v>
      </c>
      <c r="T164" s="267">
        <v>1</v>
      </c>
      <c r="U164" s="267">
        <v>1</v>
      </c>
      <c r="V164" s="268">
        <v>1</v>
      </c>
      <c r="W164" s="433"/>
      <c r="X164" s="371"/>
      <c r="Y164" s="371"/>
      <c r="Z164" s="371"/>
      <c r="AA164" s="413">
        <v>200000000</v>
      </c>
      <c r="AB164" s="876">
        <f>+SUM(W164:AA164)</f>
        <v>200000000</v>
      </c>
      <c r="AC164" s="422"/>
      <c r="AD164" s="413"/>
      <c r="AE164" s="413"/>
      <c r="AF164" s="413"/>
      <c r="AG164" s="413">
        <v>200000000</v>
      </c>
      <c r="AH164" s="423">
        <f t="shared" si="189"/>
        <v>200000000</v>
      </c>
      <c r="AI164" s="850"/>
      <c r="AJ164" s="848"/>
      <c r="AK164" s="848"/>
      <c r="AL164" s="848"/>
      <c r="AM164" s="848">
        <v>200000000</v>
      </c>
      <c r="AN164" s="849">
        <f t="shared" si="214"/>
        <v>200000000</v>
      </c>
      <c r="AO164" s="853"/>
      <c r="AP164" s="413"/>
      <c r="AQ164" s="413"/>
      <c r="AR164" s="413"/>
      <c r="AS164" s="413">
        <v>200000000</v>
      </c>
      <c r="AT164" s="425">
        <f t="shared" si="215"/>
        <v>200000000</v>
      </c>
      <c r="AU164" s="264">
        <f t="shared" si="192"/>
        <v>800000000</v>
      </c>
      <c r="AV164" s="218" t="s">
        <v>367</v>
      </c>
    </row>
    <row r="165" spans="1:48" s="131" customFormat="1" ht="12.75" customHeight="1" x14ac:dyDescent="0.2">
      <c r="A165" s="1344"/>
      <c r="B165" s="1015"/>
      <c r="C165" s="1015"/>
      <c r="D165" s="772"/>
      <c r="E165" s="772"/>
      <c r="F165" s="773"/>
      <c r="G165" s="774"/>
      <c r="H165" s="774"/>
      <c r="I165" s="774"/>
      <c r="J165" s="774"/>
      <c r="K165" s="774"/>
      <c r="L165" s="774"/>
      <c r="M165" s="775"/>
      <c r="N165" s="776"/>
      <c r="O165" s="777"/>
      <c r="P165" s="777"/>
      <c r="Q165" s="781"/>
      <c r="R165" s="781"/>
      <c r="S165" s="781"/>
      <c r="T165" s="781"/>
      <c r="U165" s="781"/>
      <c r="V165" s="782"/>
      <c r="W165" s="789">
        <f>+SUM(W152:W164)</f>
        <v>0</v>
      </c>
      <c r="X165" s="789">
        <f t="shared" ref="X165:AB165" si="216">+SUM(X152:X164)</f>
        <v>22985437764.987568</v>
      </c>
      <c r="Y165" s="789">
        <f t="shared" si="216"/>
        <v>132976603</v>
      </c>
      <c r="Z165" s="789">
        <f t="shared" si="216"/>
        <v>0</v>
      </c>
      <c r="AA165" s="789">
        <f t="shared" si="216"/>
        <v>4479743000.3000002</v>
      </c>
      <c r="AB165" s="882">
        <f t="shared" si="216"/>
        <v>27598157368.287567</v>
      </c>
      <c r="AC165" s="789">
        <f>+SUM(AC152:AC164)</f>
        <v>0</v>
      </c>
      <c r="AD165" s="789">
        <f t="shared" ref="AD165" si="217">+SUM(AD152:AD164)</f>
        <v>22985437764.987568</v>
      </c>
      <c r="AE165" s="789">
        <f t="shared" ref="AE165" si="218">+SUM(AE152:AE164)</f>
        <v>132976603</v>
      </c>
      <c r="AF165" s="789">
        <f t="shared" ref="AF165" si="219">+SUM(AF152:AF164)</f>
        <v>0</v>
      </c>
      <c r="AG165" s="789">
        <f t="shared" ref="AG165" si="220">+SUM(AG152:AG164)</f>
        <v>4111669546.3500004</v>
      </c>
      <c r="AH165" s="887">
        <f t="shared" ref="AH165" si="221">+SUM(AH152:AH164)</f>
        <v>27230083914.33757</v>
      </c>
      <c r="AI165" s="894">
        <f>+SUM(AI152:AI164)</f>
        <v>0</v>
      </c>
      <c r="AJ165" s="895">
        <f t="shared" ref="AJ165" si="222">+SUM(AJ152:AJ164)</f>
        <v>22985437764.987568</v>
      </c>
      <c r="AK165" s="895">
        <f t="shared" ref="AK165" si="223">+SUM(AK152:AK164)</f>
        <v>132976603</v>
      </c>
      <c r="AL165" s="895">
        <f t="shared" ref="AL165" si="224">+SUM(AL152:AL164)</f>
        <v>0</v>
      </c>
      <c r="AM165" s="895">
        <f t="shared" ref="AM165" si="225">+SUM(AM152:AM164)</f>
        <v>4111669546.3500004</v>
      </c>
      <c r="AN165" s="896">
        <f t="shared" ref="AN165" si="226">+SUM(AN152:AN164)</f>
        <v>27230083914.33757</v>
      </c>
      <c r="AO165" s="890">
        <f>+SUM(AO152:AO164)</f>
        <v>0</v>
      </c>
      <c r="AP165" s="789">
        <f t="shared" ref="AP165" si="227">+SUM(AP152:AP164)</f>
        <v>0</v>
      </c>
      <c r="AQ165" s="789">
        <f t="shared" ref="AQ165" si="228">+SUM(AQ152:AQ164)</f>
        <v>132976603</v>
      </c>
      <c r="AR165" s="789">
        <f t="shared" ref="AR165" si="229">+SUM(AR152:AR164)</f>
        <v>0</v>
      </c>
      <c r="AS165" s="789">
        <f t="shared" ref="AS165" si="230">+SUM(AS152:AS164)</f>
        <v>4111669546.3500004</v>
      </c>
      <c r="AT165" s="789">
        <f t="shared" ref="AT165" si="231">+SUM(AT152:AT164)</f>
        <v>4244646149.3500004</v>
      </c>
      <c r="AU165" s="789">
        <f>+SUM(AU152:AU164)</f>
        <v>86302971346.312714</v>
      </c>
      <c r="AV165" s="780" t="s">
        <v>2131</v>
      </c>
    </row>
    <row r="166" spans="1:48" s="131" customFormat="1" ht="63.75" customHeight="1" x14ac:dyDescent="0.2">
      <c r="A166" s="1344"/>
      <c r="B166" s="1174" t="s">
        <v>32</v>
      </c>
      <c r="C166" s="1174" t="s">
        <v>2298</v>
      </c>
      <c r="D166" s="1206" t="s">
        <v>368</v>
      </c>
      <c r="E166" s="1015" t="s">
        <v>369</v>
      </c>
      <c r="F166" s="265" t="s">
        <v>916</v>
      </c>
      <c r="G166" s="865" t="s">
        <v>911</v>
      </c>
      <c r="H166" s="270">
        <v>12801</v>
      </c>
      <c r="I166" s="270">
        <v>21335</v>
      </c>
      <c r="J166" s="270">
        <f>+H166+2135</f>
        <v>14936</v>
      </c>
      <c r="K166" s="270">
        <f>+J166+2133</f>
        <v>17069</v>
      </c>
      <c r="L166" s="270">
        <f>+K166+2133</f>
        <v>19202</v>
      </c>
      <c r="M166" s="270">
        <v>21335</v>
      </c>
      <c r="N166" s="271" t="s">
        <v>769</v>
      </c>
      <c r="O166" s="155" t="s">
        <v>769</v>
      </c>
      <c r="P166" s="146" t="s">
        <v>769</v>
      </c>
      <c r="Q166" s="155" t="s">
        <v>769</v>
      </c>
      <c r="R166" s="155" t="s">
        <v>769</v>
      </c>
      <c r="S166" s="155" t="s">
        <v>769</v>
      </c>
      <c r="T166" s="155" t="s">
        <v>769</v>
      </c>
      <c r="U166" s="155" t="s">
        <v>769</v>
      </c>
      <c r="V166" s="183" t="s">
        <v>769</v>
      </c>
      <c r="W166" s="263"/>
      <c r="X166" s="217"/>
      <c r="Y166" s="217"/>
      <c r="Z166" s="217"/>
      <c r="AA166" s="413"/>
      <c r="AB166" s="876"/>
      <c r="AC166" s="412"/>
      <c r="AD166" s="413"/>
      <c r="AE166" s="413"/>
      <c r="AF166" s="413"/>
      <c r="AG166" s="413"/>
      <c r="AH166" s="423"/>
      <c r="AI166" s="850"/>
      <c r="AJ166" s="848"/>
      <c r="AK166" s="848"/>
      <c r="AL166" s="848"/>
      <c r="AM166" s="848"/>
      <c r="AN166" s="849"/>
      <c r="AO166" s="412"/>
      <c r="AP166" s="413"/>
      <c r="AQ166" s="413"/>
      <c r="AR166" s="413"/>
      <c r="AS166" s="413"/>
      <c r="AT166" s="415"/>
      <c r="AU166" s="264"/>
      <c r="AV166" s="218" t="s">
        <v>2296</v>
      </c>
    </row>
    <row r="167" spans="1:48" s="131" customFormat="1" ht="69" customHeight="1" x14ac:dyDescent="0.2">
      <c r="A167" s="1344"/>
      <c r="B167" s="1018"/>
      <c r="C167" s="1018"/>
      <c r="D167" s="1206"/>
      <c r="E167" s="1015"/>
      <c r="F167" s="265" t="s">
        <v>917</v>
      </c>
      <c r="G167" s="865" t="s">
        <v>912</v>
      </c>
      <c r="H167" s="272" t="s">
        <v>913</v>
      </c>
      <c r="I167" s="272" t="s">
        <v>914</v>
      </c>
      <c r="J167" s="272" t="s">
        <v>913</v>
      </c>
      <c r="K167" s="272" t="s">
        <v>913</v>
      </c>
      <c r="L167" s="272" t="s">
        <v>913</v>
      </c>
      <c r="M167" s="272" t="s">
        <v>914</v>
      </c>
      <c r="N167" s="271" t="s">
        <v>769</v>
      </c>
      <c r="O167" s="155" t="s">
        <v>769</v>
      </c>
      <c r="P167" s="146" t="s">
        <v>769</v>
      </c>
      <c r="Q167" s="155" t="s">
        <v>769</v>
      </c>
      <c r="R167" s="155" t="s">
        <v>769</v>
      </c>
      <c r="S167" s="155" t="s">
        <v>769</v>
      </c>
      <c r="T167" s="155" t="s">
        <v>769</v>
      </c>
      <c r="U167" s="155" t="s">
        <v>769</v>
      </c>
      <c r="V167" s="183" t="s">
        <v>769</v>
      </c>
      <c r="W167" s="263"/>
      <c r="X167" s="217"/>
      <c r="Y167" s="217"/>
      <c r="Z167" s="217"/>
      <c r="AA167" s="413"/>
      <c r="AB167" s="876"/>
      <c r="AC167" s="412"/>
      <c r="AD167" s="413"/>
      <c r="AE167" s="413"/>
      <c r="AF167" s="413"/>
      <c r="AG167" s="413"/>
      <c r="AH167" s="423"/>
      <c r="AI167" s="850"/>
      <c r="AJ167" s="848"/>
      <c r="AK167" s="848"/>
      <c r="AL167" s="848"/>
      <c r="AM167" s="848"/>
      <c r="AN167" s="849"/>
      <c r="AO167" s="853"/>
      <c r="AP167" s="413"/>
      <c r="AQ167" s="413"/>
      <c r="AR167" s="413"/>
      <c r="AS167" s="413"/>
      <c r="AT167" s="423"/>
      <c r="AU167" s="264"/>
      <c r="AV167" s="218" t="s">
        <v>2297</v>
      </c>
    </row>
    <row r="168" spans="1:48" s="131" customFormat="1" ht="57.75" customHeight="1" thickBot="1" x14ac:dyDescent="0.25">
      <c r="A168" s="1344"/>
      <c r="B168" s="1018"/>
      <c r="C168" s="1018"/>
      <c r="D168" s="1207"/>
      <c r="E168" s="1029"/>
      <c r="F168" s="322" t="s">
        <v>918</v>
      </c>
      <c r="G168" s="297" t="s">
        <v>915</v>
      </c>
      <c r="H168" s="323">
        <v>19187609160</v>
      </c>
      <c r="I168" s="323">
        <v>21594009914</v>
      </c>
      <c r="J168" s="323">
        <v>19187609160</v>
      </c>
      <c r="K168" s="323">
        <v>19187609160</v>
      </c>
      <c r="L168" s="323">
        <v>19187609160</v>
      </c>
      <c r="M168" s="323">
        <v>21594009914</v>
      </c>
      <c r="N168" s="324" t="s">
        <v>769</v>
      </c>
      <c r="O168" s="325" t="s">
        <v>769</v>
      </c>
      <c r="P168" s="212" t="s">
        <v>769</v>
      </c>
      <c r="Q168" s="325" t="s">
        <v>769</v>
      </c>
      <c r="R168" s="325" t="s">
        <v>769</v>
      </c>
      <c r="S168" s="325" t="s">
        <v>769</v>
      </c>
      <c r="T168" s="325" t="s">
        <v>769</v>
      </c>
      <c r="U168" s="325" t="s">
        <v>769</v>
      </c>
      <c r="V168" s="326" t="s">
        <v>769</v>
      </c>
      <c r="W168" s="439"/>
      <c r="X168" s="440"/>
      <c r="Y168" s="440"/>
      <c r="Z168" s="440"/>
      <c r="AA168" s="427"/>
      <c r="AB168" s="883"/>
      <c r="AC168" s="458"/>
      <c r="AD168" s="427"/>
      <c r="AE168" s="427"/>
      <c r="AF168" s="427"/>
      <c r="AG168" s="427"/>
      <c r="AH168" s="457"/>
      <c r="AI168" s="850"/>
      <c r="AJ168" s="848"/>
      <c r="AK168" s="848"/>
      <c r="AL168" s="848"/>
      <c r="AM168" s="848"/>
      <c r="AN168" s="849"/>
      <c r="AO168" s="458"/>
      <c r="AP168" s="427"/>
      <c r="AQ168" s="427"/>
      <c r="AR168" s="427"/>
      <c r="AS168" s="427"/>
      <c r="AT168" s="457"/>
      <c r="AU168" s="441"/>
      <c r="AV168" s="223" t="s">
        <v>2297</v>
      </c>
    </row>
    <row r="169" spans="1:48" s="131" customFormat="1" ht="15.75" customHeight="1" thickBot="1" x14ac:dyDescent="0.25">
      <c r="A169" s="1345"/>
      <c r="B169" s="1019"/>
      <c r="C169" s="1019"/>
      <c r="D169" s="751"/>
      <c r="E169" s="752"/>
      <c r="F169" s="753"/>
      <c r="G169" s="754"/>
      <c r="H169" s="754"/>
      <c r="I169" s="754"/>
      <c r="J169" s="754"/>
      <c r="K169" s="754"/>
      <c r="L169" s="754"/>
      <c r="M169" s="754"/>
      <c r="N169" s="753"/>
      <c r="O169" s="753"/>
      <c r="P169" s="754"/>
      <c r="Q169" s="752"/>
      <c r="R169" s="752"/>
      <c r="S169" s="752"/>
      <c r="T169" s="752"/>
      <c r="U169" s="752"/>
      <c r="V169" s="752"/>
      <c r="W169" s="771">
        <f>+SUM(W166:W168)</f>
        <v>0</v>
      </c>
      <c r="X169" s="771">
        <f t="shared" ref="X169:AB169" si="232">+SUM(X166:X168)</f>
        <v>0</v>
      </c>
      <c r="Y169" s="771">
        <f t="shared" si="232"/>
        <v>0</v>
      </c>
      <c r="Z169" s="771">
        <f t="shared" si="232"/>
        <v>0</v>
      </c>
      <c r="AA169" s="771">
        <f t="shared" si="232"/>
        <v>0</v>
      </c>
      <c r="AB169" s="884">
        <f t="shared" si="232"/>
        <v>0</v>
      </c>
      <c r="AC169" s="771">
        <f>+SUM(AC166:AC168)</f>
        <v>0</v>
      </c>
      <c r="AD169" s="771">
        <f t="shared" ref="AD169" si="233">+SUM(AD166:AD168)</f>
        <v>0</v>
      </c>
      <c r="AE169" s="771">
        <f>+SUM(AE166:AE168)</f>
        <v>0</v>
      </c>
      <c r="AF169" s="771">
        <f t="shared" ref="AF169" si="234">+SUM(AF166:AF168)</f>
        <v>0</v>
      </c>
      <c r="AG169" s="771">
        <f t="shared" ref="AG169" si="235">+SUM(AG166:AG168)</f>
        <v>0</v>
      </c>
      <c r="AH169" s="888">
        <f t="shared" ref="AH169" si="236">+SUM(AH166:AH168)</f>
        <v>0</v>
      </c>
      <c r="AI169" s="900">
        <f>+SUM(AI166:AI168)</f>
        <v>0</v>
      </c>
      <c r="AJ169" s="901">
        <f t="shared" ref="AJ169" si="237">+SUM(AJ166:AJ168)</f>
        <v>0</v>
      </c>
      <c r="AK169" s="901">
        <f t="shared" ref="AK169" si="238">+SUM(AK166:AK168)</f>
        <v>0</v>
      </c>
      <c r="AL169" s="901">
        <f t="shared" ref="AL169" si="239">+SUM(AL166:AL168)</f>
        <v>0</v>
      </c>
      <c r="AM169" s="901">
        <f t="shared" ref="AM169" si="240">+SUM(AM166:AM168)</f>
        <v>0</v>
      </c>
      <c r="AN169" s="902">
        <f t="shared" ref="AN169" si="241">+SUM(AN166:AN168)</f>
        <v>0</v>
      </c>
      <c r="AO169" s="891">
        <f>+SUM(AO166:AO168)</f>
        <v>0</v>
      </c>
      <c r="AP169" s="771">
        <f t="shared" ref="AP169" si="242">+SUM(AP166:AP168)</f>
        <v>0</v>
      </c>
      <c r="AQ169" s="771">
        <f t="shared" ref="AQ169" si="243">+SUM(AQ166:AQ168)</f>
        <v>0</v>
      </c>
      <c r="AR169" s="771">
        <f t="shared" ref="AR169" si="244">+SUM(AR166:AR168)</f>
        <v>0</v>
      </c>
      <c r="AS169" s="771">
        <f t="shared" ref="AS169" si="245">+SUM(AS166:AS168)</f>
        <v>0</v>
      </c>
      <c r="AT169" s="771">
        <f t="shared" ref="AT169:AU169" si="246">+SUM(AT166:AT168)</f>
        <v>0</v>
      </c>
      <c r="AU169" s="771">
        <f t="shared" si="246"/>
        <v>0</v>
      </c>
      <c r="AV169" s="755"/>
    </row>
  </sheetData>
  <mergeCells count="1096">
    <mergeCell ref="C166:C169"/>
    <mergeCell ref="B166:B169"/>
    <mergeCell ref="A9:A169"/>
    <mergeCell ref="AS25:AS26"/>
    <mergeCell ref="AT25:AT26"/>
    <mergeCell ref="AU25:AU26"/>
    <mergeCell ref="AE94:AE95"/>
    <mergeCell ref="AF94:AF95"/>
    <mergeCell ref="AG94:AG95"/>
    <mergeCell ref="AH94:AH95"/>
    <mergeCell ref="AI94:AI95"/>
    <mergeCell ref="AJ94:AJ95"/>
    <mergeCell ref="AK94:AK95"/>
    <mergeCell ref="AL94:AL95"/>
    <mergeCell ref="AM94:AM95"/>
    <mergeCell ref="A3:AV3"/>
    <mergeCell ref="F101:F103"/>
    <mergeCell ref="S25:S26"/>
    <mergeCell ref="T25:T26"/>
    <mergeCell ref="U25:U26"/>
    <mergeCell ref="V25:V26"/>
    <mergeCell ref="W25:W26"/>
    <mergeCell ref="X25:X26"/>
    <mergeCell ref="Y25:Y26"/>
    <mergeCell ref="Z25:Z26"/>
    <mergeCell ref="AA25:AA26"/>
    <mergeCell ref="AB25:AB26"/>
    <mergeCell ref="AC25:AC26"/>
    <mergeCell ref="AD25:AD26"/>
    <mergeCell ref="AV25:AV26"/>
    <mergeCell ref="AE25:AE26"/>
    <mergeCell ref="AF25:AF26"/>
    <mergeCell ref="AG25:AG26"/>
    <mergeCell ref="AH25:AH26"/>
    <mergeCell ref="AI25:AI26"/>
    <mergeCell ref="AJ25:AJ26"/>
    <mergeCell ref="AK25:AK26"/>
    <mergeCell ref="AL25:AL26"/>
    <mergeCell ref="AM25:AM26"/>
    <mergeCell ref="AN25:AN26"/>
    <mergeCell ref="AO25:AO26"/>
    <mergeCell ref="AP25:AP26"/>
    <mergeCell ref="AQ25:AQ26"/>
    <mergeCell ref="AR25:AR26"/>
    <mergeCell ref="AO94:AO95"/>
    <mergeCell ref="AP94:AP95"/>
    <mergeCell ref="AQ94:AQ95"/>
    <mergeCell ref="AR94:AR95"/>
    <mergeCell ref="AS94:AS95"/>
    <mergeCell ref="AI77:AI82"/>
    <mergeCell ref="AR56:AR57"/>
    <mergeCell ref="AS56:AS57"/>
    <mergeCell ref="AT73:AT76"/>
    <mergeCell ref="AU73:AU76"/>
    <mergeCell ref="AU77:AU82"/>
    <mergeCell ref="AJ77:AJ82"/>
    <mergeCell ref="AK77:AK82"/>
    <mergeCell ref="AO73:AO76"/>
    <mergeCell ref="AP73:AP76"/>
    <mergeCell ref="AQ73:AQ76"/>
    <mergeCell ref="AR73:AR76"/>
    <mergeCell ref="AR66:AR68"/>
    <mergeCell ref="AU66:AU68"/>
    <mergeCell ref="AQ70:AQ71"/>
    <mergeCell ref="AR70:AR71"/>
    <mergeCell ref="AS70:AS71"/>
    <mergeCell ref="AT70:AT71"/>
    <mergeCell ref="AS73:AS76"/>
    <mergeCell ref="AS66:AS68"/>
    <mergeCell ref="AT66:AT68"/>
    <mergeCell ref="AU70:AU71"/>
    <mergeCell ref="AT111:AT116"/>
    <mergeCell ref="AS143:AS145"/>
    <mergeCell ref="AT143:AT145"/>
    <mergeCell ref="AU143:AU145"/>
    <mergeCell ref="AV143:AV145"/>
    <mergeCell ref="AO106:AO110"/>
    <mergeCell ref="AP106:AP110"/>
    <mergeCell ref="AQ106:AQ110"/>
    <mergeCell ref="AR106:AR110"/>
    <mergeCell ref="AS106:AS110"/>
    <mergeCell ref="AT106:AT110"/>
    <mergeCell ref="AU111:AU116"/>
    <mergeCell ref="AV111:AV116"/>
    <mergeCell ref="AS133:AS134"/>
    <mergeCell ref="AT133:AT134"/>
    <mergeCell ref="AU133:AU134"/>
    <mergeCell ref="AV133:AV134"/>
    <mergeCell ref="AV135:AV136"/>
    <mergeCell ref="AU135:AU136"/>
    <mergeCell ref="AR138:AR139"/>
    <mergeCell ref="AU106:AU110"/>
    <mergeCell ref="AV106:AV110"/>
    <mergeCell ref="AT117:AT125"/>
    <mergeCell ref="AU117:AU125"/>
    <mergeCell ref="AV117:AV125"/>
    <mergeCell ref="AT138:AT139"/>
    <mergeCell ref="AS138:AS139"/>
    <mergeCell ref="AV128:AV131"/>
    <mergeCell ref="AD89:AD90"/>
    <mergeCell ref="AE89:AE90"/>
    <mergeCell ref="AF89:AF90"/>
    <mergeCell ref="AG89:AG90"/>
    <mergeCell ref="AH89:AH90"/>
    <mergeCell ref="AI89:AI90"/>
    <mergeCell ref="AV89:AV90"/>
    <mergeCell ref="AM89:AM90"/>
    <mergeCell ref="AN89:AN90"/>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N94:AN95"/>
    <mergeCell ref="AT89:AT90"/>
    <mergeCell ref="AU89:AU90"/>
    <mergeCell ref="AV94:AV95"/>
    <mergeCell ref="AT94:AT95"/>
    <mergeCell ref="AU94:AU95"/>
    <mergeCell ref="O25:O26"/>
    <mergeCell ref="O13:O14"/>
    <mergeCell ref="N25:N26"/>
    <mergeCell ref="N56:N57"/>
    <mergeCell ref="O56:O57"/>
    <mergeCell ref="P56:P57"/>
    <mergeCell ref="Q56:Q57"/>
    <mergeCell ref="R56:R57"/>
    <mergeCell ref="S56:S57"/>
    <mergeCell ref="T56:T57"/>
    <mergeCell ref="U56:U57"/>
    <mergeCell ref="V56:V57"/>
    <mergeCell ref="F92:F93"/>
    <mergeCell ref="G92:G93"/>
    <mergeCell ref="H92:H93"/>
    <mergeCell ref="I92:I93"/>
    <mergeCell ref="J92:J93"/>
    <mergeCell ref="K92:K93"/>
    <mergeCell ref="L92:L93"/>
    <mergeCell ref="M92:M93"/>
    <mergeCell ref="O73:O76"/>
    <mergeCell ref="P73:P76"/>
    <mergeCell ref="Q73:Q76"/>
    <mergeCell ref="R73:R76"/>
    <mergeCell ref="S66:S68"/>
    <mergeCell ref="T66:T68"/>
    <mergeCell ref="U66:U68"/>
    <mergeCell ref="V66:V68"/>
    <mergeCell ref="P25:P26"/>
    <mergeCell ref="Q25:Q26"/>
    <mergeCell ref="R25:R26"/>
    <mergeCell ref="P13:P14"/>
    <mergeCell ref="AL117:AL125"/>
    <mergeCell ref="AM117:AM125"/>
    <mergeCell ref="AN117:AN125"/>
    <mergeCell ref="AO117:AO125"/>
    <mergeCell ref="AP117:AP125"/>
    <mergeCell ref="AQ117:AQ125"/>
    <mergeCell ref="AO111:AO116"/>
    <mergeCell ref="AP111:AP116"/>
    <mergeCell ref="AQ111:AQ116"/>
    <mergeCell ref="AR111:AR116"/>
    <mergeCell ref="AS111:AS116"/>
    <mergeCell ref="AO77:AO82"/>
    <mergeCell ref="AP77:AP82"/>
    <mergeCell ref="AQ77:AQ82"/>
    <mergeCell ref="AO89:AO90"/>
    <mergeCell ref="AP89:AP90"/>
    <mergeCell ref="AQ89:AQ90"/>
    <mergeCell ref="AR89:AR90"/>
    <mergeCell ref="AS89:AS90"/>
    <mergeCell ref="AL89:AL90"/>
    <mergeCell ref="AM106:AM110"/>
    <mergeCell ref="AN106:AN110"/>
    <mergeCell ref="AR117:AR125"/>
    <mergeCell ref="AS117:AS125"/>
    <mergeCell ref="AL77:AL82"/>
    <mergeCell ref="AM77:AM82"/>
    <mergeCell ref="AN77:AN82"/>
    <mergeCell ref="AV73:AV76"/>
    <mergeCell ref="AP70:AP71"/>
    <mergeCell ref="AJ117:AJ125"/>
    <mergeCell ref="AK117:AK125"/>
    <mergeCell ref="AF117:AF125"/>
    <mergeCell ref="AG117:AG125"/>
    <mergeCell ref="AH117:AH125"/>
    <mergeCell ref="AI117:AI125"/>
    <mergeCell ref="AG126:AG127"/>
    <mergeCell ref="AH126:AH127"/>
    <mergeCell ref="AI126:AI127"/>
    <mergeCell ref="AJ126:AJ127"/>
    <mergeCell ref="AK126:AK127"/>
    <mergeCell ref="AL126:AL127"/>
    <mergeCell ref="AL111:AL116"/>
    <mergeCell ref="AM111:AM116"/>
    <mergeCell ref="AN111:AN116"/>
    <mergeCell ref="AM126:AM127"/>
    <mergeCell ref="AN126:AN127"/>
    <mergeCell ref="AF73:AF76"/>
    <mergeCell ref="AG73:AG76"/>
    <mergeCell ref="AH73:AH76"/>
    <mergeCell ref="AI73:AI76"/>
    <mergeCell ref="AJ73:AJ76"/>
    <mergeCell ref="AK73:AK76"/>
    <mergeCell ref="AL73:AL76"/>
    <mergeCell ref="AM73:AM76"/>
    <mergeCell ref="AN73:AN76"/>
    <mergeCell ref="AL106:AL110"/>
    <mergeCell ref="AR77:AR82"/>
    <mergeCell ref="AS77:AS82"/>
    <mergeCell ref="AT77:AT82"/>
    <mergeCell ref="I145:I146"/>
    <mergeCell ref="J145:J146"/>
    <mergeCell ref="K145:K146"/>
    <mergeCell ref="L145:L146"/>
    <mergeCell ref="M145:M146"/>
    <mergeCell ref="AJ143:AJ145"/>
    <mergeCell ref="AK143:AK145"/>
    <mergeCell ref="AI143:AI145"/>
    <mergeCell ref="S143:S145"/>
    <mergeCell ref="T143:T145"/>
    <mergeCell ref="U143:U145"/>
    <mergeCell ref="V143:V145"/>
    <mergeCell ref="J15:J17"/>
    <mergeCell ref="F27:F29"/>
    <mergeCell ref="G27:G29"/>
    <mergeCell ref="I27:I29"/>
    <mergeCell ref="H27:H29"/>
    <mergeCell ref="J27:J29"/>
    <mergeCell ref="K27:K29"/>
    <mergeCell ref="L27:L29"/>
    <mergeCell ref="M27:M29"/>
    <mergeCell ref="F18:F22"/>
    <mergeCell ref="G18:G22"/>
    <mergeCell ref="H18:H22"/>
    <mergeCell ref="I18:I22"/>
    <mergeCell ref="J18:J22"/>
    <mergeCell ref="K18:K22"/>
    <mergeCell ref="L18:L22"/>
    <mergeCell ref="M18:M22"/>
    <mergeCell ref="G15:G17"/>
    <mergeCell ref="F15:F17"/>
    <mergeCell ref="H15:H17"/>
    <mergeCell ref="AL143:AL145"/>
    <mergeCell ref="AM143:AM145"/>
    <mergeCell ref="AN143:AN145"/>
    <mergeCell ref="AO143:AO145"/>
    <mergeCell ref="AP143:AP145"/>
    <mergeCell ref="AQ143:AQ145"/>
    <mergeCell ref="AR143:AR145"/>
    <mergeCell ref="N143:N145"/>
    <mergeCell ref="O143:O145"/>
    <mergeCell ref="P143:P145"/>
    <mergeCell ref="Q143:Q145"/>
    <mergeCell ref="R143:R145"/>
    <mergeCell ref="W143:W145"/>
    <mergeCell ref="X143:X145"/>
    <mergeCell ref="Y143:Y145"/>
    <mergeCell ref="Z143:Z145"/>
    <mergeCell ref="AA143:AA145"/>
    <mergeCell ref="AB143:AB145"/>
    <mergeCell ref="AC143:AC145"/>
    <mergeCell ref="AD143:AD145"/>
    <mergeCell ref="AE143:AE145"/>
    <mergeCell ref="AF143:AF145"/>
    <mergeCell ref="AG143:AG145"/>
    <mergeCell ref="AH143:AH145"/>
    <mergeCell ref="Q13:Q14"/>
    <mergeCell ref="R13:R14"/>
    <mergeCell ref="S13:S14"/>
    <mergeCell ref="T13:T14"/>
    <mergeCell ref="U13:U14"/>
    <mergeCell ref="V13:V14"/>
    <mergeCell ref="AO13:AO14"/>
    <mergeCell ref="AP13:AP14"/>
    <mergeCell ref="AQ13:AQ14"/>
    <mergeCell ref="AR13:AR14"/>
    <mergeCell ref="AS13:AS14"/>
    <mergeCell ref="AT13:AT14"/>
    <mergeCell ref="AU13:AU14"/>
    <mergeCell ref="AV13:AV14"/>
    <mergeCell ref="AF13:AF14"/>
    <mergeCell ref="AG13:AG14"/>
    <mergeCell ref="AH13:AH14"/>
    <mergeCell ref="AI13:AI14"/>
    <mergeCell ref="AJ13:AJ14"/>
    <mergeCell ref="AK13:AK14"/>
    <mergeCell ref="AL13:AL14"/>
    <mergeCell ref="AM13:AM14"/>
    <mergeCell ref="AN13:AN14"/>
    <mergeCell ref="AV77:AV82"/>
    <mergeCell ref="N89:N90"/>
    <mergeCell ref="O89:O90"/>
    <mergeCell ref="P89:P90"/>
    <mergeCell ref="Q89:Q90"/>
    <mergeCell ref="R89:R90"/>
    <mergeCell ref="S89:S90"/>
    <mergeCell ref="T89:T90"/>
    <mergeCell ref="U89:U90"/>
    <mergeCell ref="V89:V90"/>
    <mergeCell ref="AA89:AA90"/>
    <mergeCell ref="W89:W90"/>
    <mergeCell ref="X89:X90"/>
    <mergeCell ref="Y89:Y90"/>
    <mergeCell ref="Z89:Z90"/>
    <mergeCell ref="AB89:AB90"/>
    <mergeCell ref="AC89:AC90"/>
    <mergeCell ref="AJ89:AJ90"/>
    <mergeCell ref="AK89:AK90"/>
    <mergeCell ref="AV86:AV88"/>
    <mergeCell ref="N77:N82"/>
    <mergeCell ref="O77:O82"/>
    <mergeCell ref="P77:P82"/>
    <mergeCell ref="Q77:Q82"/>
    <mergeCell ref="R77:R82"/>
    <mergeCell ref="S77:S82"/>
    <mergeCell ref="T77:T82"/>
    <mergeCell ref="U77:U82"/>
    <mergeCell ref="V77:V82"/>
    <mergeCell ref="AF77:AF82"/>
    <mergeCell ref="AG77:AG82"/>
    <mergeCell ref="AH77:AH82"/>
    <mergeCell ref="W77:W82"/>
    <mergeCell ref="X77:X82"/>
    <mergeCell ref="Y77:Y82"/>
    <mergeCell ref="Z77:Z82"/>
    <mergeCell ref="AA77:AA82"/>
    <mergeCell ref="AB77:AB82"/>
    <mergeCell ref="AC77:AC82"/>
    <mergeCell ref="AD77:AD82"/>
    <mergeCell ref="AE77:AE82"/>
    <mergeCell ref="S73:S76"/>
    <mergeCell ref="T73:T76"/>
    <mergeCell ref="U73:U76"/>
    <mergeCell ref="V73:V76"/>
    <mergeCell ref="W73:W76"/>
    <mergeCell ref="X73:X76"/>
    <mergeCell ref="Y73:Y76"/>
    <mergeCell ref="Z73:Z76"/>
    <mergeCell ref="AA73:AA76"/>
    <mergeCell ref="AB73:AB76"/>
    <mergeCell ref="AC73:AC76"/>
    <mergeCell ref="AD73:AD76"/>
    <mergeCell ref="AE73:AE76"/>
    <mergeCell ref="W6:AU6"/>
    <mergeCell ref="AU7:AU8"/>
    <mergeCell ref="O6:O8"/>
    <mergeCell ref="P6:P8"/>
    <mergeCell ref="Q6:Q8"/>
    <mergeCell ref="R6:R8"/>
    <mergeCell ref="S6:V7"/>
    <mergeCell ref="W7:AB7"/>
    <mergeCell ref="AC7:AH7"/>
    <mergeCell ref="AI7:AN7"/>
    <mergeCell ref="AO7:AT7"/>
    <mergeCell ref="AC13:AC14"/>
    <mergeCell ref="AD13:AD14"/>
    <mergeCell ref="AE13:AE14"/>
    <mergeCell ref="W70:W71"/>
    <mergeCell ref="X70:X71"/>
    <mergeCell ref="Y70:Y71"/>
    <mergeCell ref="Z70:Z71"/>
    <mergeCell ref="AA70:AA71"/>
    <mergeCell ref="R70:R71"/>
    <mergeCell ref="S70:S71"/>
    <mergeCell ref="T70:T71"/>
    <mergeCell ref="U70:U71"/>
    <mergeCell ref="V70:V71"/>
    <mergeCell ref="AG66:AG68"/>
    <mergeCell ref="AH66:AH68"/>
    <mergeCell ref="AI66:AI68"/>
    <mergeCell ref="AO70:AO71"/>
    <mergeCell ref="O66:O68"/>
    <mergeCell ref="P66:P68"/>
    <mergeCell ref="Q66:Q68"/>
    <mergeCell ref="R66:R68"/>
    <mergeCell ref="D9:D29"/>
    <mergeCell ref="E9:E29"/>
    <mergeCell ref="A6:A8"/>
    <mergeCell ref="B6:B8"/>
    <mergeCell ref="C6:C8"/>
    <mergeCell ref="D6:D8"/>
    <mergeCell ref="E6:E8"/>
    <mergeCell ref="W13:W14"/>
    <mergeCell ref="X13:X14"/>
    <mergeCell ref="Y13:Y14"/>
    <mergeCell ref="Z13:Z14"/>
    <mergeCell ref="AA13:AA14"/>
    <mergeCell ref="AB13:AB14"/>
    <mergeCell ref="N13:N14"/>
    <mergeCell ref="B9:B30"/>
    <mergeCell ref="C9:C30"/>
    <mergeCell ref="B31:B53"/>
    <mergeCell ref="C31:C46"/>
    <mergeCell ref="D31:D45"/>
    <mergeCell ref="E31:E45"/>
    <mergeCell ref="L9:L12"/>
    <mergeCell ref="M9:M12"/>
    <mergeCell ref="J9:J12"/>
    <mergeCell ref="I9:I12"/>
    <mergeCell ref="F31:F32"/>
    <mergeCell ref="G31:G32"/>
    <mergeCell ref="H31:H32"/>
    <mergeCell ref="I31:I32"/>
    <mergeCell ref="J31:J32"/>
    <mergeCell ref="K31:K32"/>
    <mergeCell ref="L31:L32"/>
    <mergeCell ref="N35:N38"/>
    <mergeCell ref="N6:N8"/>
    <mergeCell ref="F6:F8"/>
    <mergeCell ref="G6:G8"/>
    <mergeCell ref="H6:H8"/>
    <mergeCell ref="I6:I8"/>
    <mergeCell ref="J6:M7"/>
    <mergeCell ref="I15:I17"/>
    <mergeCell ref="L15:L17"/>
    <mergeCell ref="M15:M17"/>
    <mergeCell ref="K15:K17"/>
    <mergeCell ref="F49:F52"/>
    <mergeCell ref="G49:G52"/>
    <mergeCell ref="H49:H52"/>
    <mergeCell ref="I49:I52"/>
    <mergeCell ref="J49:J52"/>
    <mergeCell ref="K49:K52"/>
    <mergeCell ref="L49:L52"/>
    <mergeCell ref="M49:M52"/>
    <mergeCell ref="F9:F12"/>
    <mergeCell ref="G9:G12"/>
    <mergeCell ref="H9:H12"/>
    <mergeCell ref="K9:K12"/>
    <mergeCell ref="M31:M32"/>
    <mergeCell ref="F41:F43"/>
    <mergeCell ref="G41:G43"/>
    <mergeCell ref="H41:H43"/>
    <mergeCell ref="I41:I43"/>
    <mergeCell ref="J41:J43"/>
    <mergeCell ref="K41:K43"/>
    <mergeCell ref="L41:L43"/>
    <mergeCell ref="M41:M43"/>
    <mergeCell ref="N43:N44"/>
    <mergeCell ref="B73:B137"/>
    <mergeCell ref="C73:C97"/>
    <mergeCell ref="D73:D96"/>
    <mergeCell ref="E73:E96"/>
    <mergeCell ref="C98:C104"/>
    <mergeCell ref="D98:D103"/>
    <mergeCell ref="E98:E103"/>
    <mergeCell ref="C105:C137"/>
    <mergeCell ref="D105:D136"/>
    <mergeCell ref="E105:E136"/>
    <mergeCell ref="N73:N76"/>
    <mergeCell ref="N117:N125"/>
    <mergeCell ref="N133:N134"/>
    <mergeCell ref="C61:C72"/>
    <mergeCell ref="D61:D71"/>
    <mergeCell ref="E61:E71"/>
    <mergeCell ref="E47:E52"/>
    <mergeCell ref="D47:D52"/>
    <mergeCell ref="B54:B72"/>
    <mergeCell ref="C54:C60"/>
    <mergeCell ref="D54:D59"/>
    <mergeCell ref="E54:E59"/>
    <mergeCell ref="C47:C52"/>
    <mergeCell ref="M152:M153"/>
    <mergeCell ref="J161:J162"/>
    <mergeCell ref="K161:K162"/>
    <mergeCell ref="L161:L162"/>
    <mergeCell ref="M161:M162"/>
    <mergeCell ref="F152:F153"/>
    <mergeCell ref="F161:F162"/>
    <mergeCell ref="F154:F157"/>
    <mergeCell ref="G154:G157"/>
    <mergeCell ref="I154:I157"/>
    <mergeCell ref="J154:J157"/>
    <mergeCell ref="L154:L157"/>
    <mergeCell ref="M154:M157"/>
    <mergeCell ref="K152:K153"/>
    <mergeCell ref="L152:L153"/>
    <mergeCell ref="G161:G162"/>
    <mergeCell ref="H161:H162"/>
    <mergeCell ref="I161:I162"/>
    <mergeCell ref="H154:H157"/>
    <mergeCell ref="K154:K157"/>
    <mergeCell ref="I152:I153"/>
    <mergeCell ref="J152:J153"/>
    <mergeCell ref="AV6:AV8"/>
    <mergeCell ref="D166:D168"/>
    <mergeCell ref="E166:E168"/>
    <mergeCell ref="C152:C165"/>
    <mergeCell ref="N162:N163"/>
    <mergeCell ref="O162:O163"/>
    <mergeCell ref="P162:P163"/>
    <mergeCell ref="Q162:Q163"/>
    <mergeCell ref="R162:R163"/>
    <mergeCell ref="S162:S163"/>
    <mergeCell ref="T162:T163"/>
    <mergeCell ref="U162:U163"/>
    <mergeCell ref="V162:V163"/>
    <mergeCell ref="F151:M151"/>
    <mergeCell ref="B138:B165"/>
    <mergeCell ref="D152:D164"/>
    <mergeCell ref="E152:E164"/>
    <mergeCell ref="C138:C151"/>
    <mergeCell ref="E138:E150"/>
    <mergeCell ref="G152:G153"/>
    <mergeCell ref="H152:H153"/>
    <mergeCell ref="F145:F146"/>
    <mergeCell ref="G145:G146"/>
    <mergeCell ref="H145:H146"/>
    <mergeCell ref="N66:N68"/>
    <mergeCell ref="AO162:AO163"/>
    <mergeCell ref="AP162:AP163"/>
    <mergeCell ref="AQ162:AQ163"/>
    <mergeCell ref="AR162:AR163"/>
    <mergeCell ref="AS162:AS163"/>
    <mergeCell ref="AT162:AT163"/>
    <mergeCell ref="AU162:AU163"/>
    <mergeCell ref="AV162:AV163"/>
    <mergeCell ref="AF162:AF163"/>
    <mergeCell ref="AG162:AG163"/>
    <mergeCell ref="AH162:AH163"/>
    <mergeCell ref="AI162:AI163"/>
    <mergeCell ref="AJ162:AJ163"/>
    <mergeCell ref="AK162:AK163"/>
    <mergeCell ref="AL162:AL163"/>
    <mergeCell ref="AM162:AM163"/>
    <mergeCell ref="AN162:AN163"/>
    <mergeCell ref="W162:W163"/>
    <mergeCell ref="X162:X163"/>
    <mergeCell ref="Y162:Y163"/>
    <mergeCell ref="Z162:Z163"/>
    <mergeCell ref="AA162:AA163"/>
    <mergeCell ref="AB162:AB163"/>
    <mergeCell ref="AC162:AC163"/>
    <mergeCell ref="AD162:AD163"/>
    <mergeCell ref="AE162:AE163"/>
    <mergeCell ref="W66:W68"/>
    <mergeCell ref="X66:X68"/>
    <mergeCell ref="Y66:Y68"/>
    <mergeCell ref="Z66:Z68"/>
    <mergeCell ref="AA66:AA68"/>
    <mergeCell ref="AB66:AB68"/>
    <mergeCell ref="AC66:AC68"/>
    <mergeCell ref="W56:W57"/>
    <mergeCell ref="X56:X57"/>
    <mergeCell ref="Y56:Y57"/>
    <mergeCell ref="Z56:Z57"/>
    <mergeCell ref="AA56:AA57"/>
    <mergeCell ref="AB56:AB57"/>
    <mergeCell ref="AC56:AC57"/>
    <mergeCell ref="AO66:AO68"/>
    <mergeCell ref="AP66:AP68"/>
    <mergeCell ref="AQ66:AQ68"/>
    <mergeCell ref="AF66:AF68"/>
    <mergeCell ref="AV70:AV71"/>
    <mergeCell ref="AF70:AF71"/>
    <mergeCell ref="AG70:AG71"/>
    <mergeCell ref="AH70:AH71"/>
    <mergeCell ref="AI70:AI71"/>
    <mergeCell ref="AJ70:AJ71"/>
    <mergeCell ref="AK70:AK71"/>
    <mergeCell ref="AL70:AL71"/>
    <mergeCell ref="AM70:AM71"/>
    <mergeCell ref="AN70:AN71"/>
    <mergeCell ref="AV66:AV68"/>
    <mergeCell ref="AJ66:AJ68"/>
    <mergeCell ref="L101:L103"/>
    <mergeCell ref="M101:M103"/>
    <mergeCell ref="N70:N71"/>
    <mergeCell ref="O70:O71"/>
    <mergeCell ref="P70:P71"/>
    <mergeCell ref="Q70:Q71"/>
    <mergeCell ref="AB70:AB71"/>
    <mergeCell ref="AC70:AC71"/>
    <mergeCell ref="AD70:AD71"/>
    <mergeCell ref="AE70:AE71"/>
    <mergeCell ref="AL66:AL68"/>
    <mergeCell ref="AM66:AM68"/>
    <mergeCell ref="AN66:AN68"/>
    <mergeCell ref="AD66:AD68"/>
    <mergeCell ref="AE66:AE68"/>
    <mergeCell ref="AS86:AS88"/>
    <mergeCell ref="AT86:AT88"/>
    <mergeCell ref="W86:W88"/>
    <mergeCell ref="X86:X88"/>
    <mergeCell ref="Y86:Y88"/>
    <mergeCell ref="AT56:AT57"/>
    <mergeCell ref="AU56:AU57"/>
    <mergeCell ref="AV56:AV57"/>
    <mergeCell ref="AI56:AI57"/>
    <mergeCell ref="AJ56:AJ57"/>
    <mergeCell ref="AK56:AK57"/>
    <mergeCell ref="AL56:AL57"/>
    <mergeCell ref="AM56:AM57"/>
    <mergeCell ref="AN56:AN57"/>
    <mergeCell ref="AO56:AO57"/>
    <mergeCell ref="AP56:AP57"/>
    <mergeCell ref="AQ56:AQ57"/>
    <mergeCell ref="AD56:AD57"/>
    <mergeCell ref="AE56:AE57"/>
    <mergeCell ref="AF56:AF57"/>
    <mergeCell ref="AG56:AG57"/>
    <mergeCell ref="AH56:AH57"/>
    <mergeCell ref="T106:T110"/>
    <mergeCell ref="U106:U110"/>
    <mergeCell ref="V106:V110"/>
    <mergeCell ref="F61:F64"/>
    <mergeCell ref="G61:G64"/>
    <mergeCell ref="H61:H64"/>
    <mergeCell ref="I61:I64"/>
    <mergeCell ref="J61:J64"/>
    <mergeCell ref="K61:K64"/>
    <mergeCell ref="L61:L64"/>
    <mergeCell ref="M61:M64"/>
    <mergeCell ref="F98:F100"/>
    <mergeCell ref="G98:G100"/>
    <mergeCell ref="J98:J100"/>
    <mergeCell ref="K98:K100"/>
    <mergeCell ref="L98:L100"/>
    <mergeCell ref="M98:M100"/>
    <mergeCell ref="G101:G103"/>
    <mergeCell ref="H98:H100"/>
    <mergeCell ref="I98:I100"/>
    <mergeCell ref="H101:H103"/>
    <mergeCell ref="I101:I103"/>
    <mergeCell ref="J101:J103"/>
    <mergeCell ref="K101:K103"/>
    <mergeCell ref="N86:N88"/>
    <mergeCell ref="S86:S88"/>
    <mergeCell ref="T86:T88"/>
    <mergeCell ref="U86:U88"/>
    <mergeCell ref="V86:V88"/>
    <mergeCell ref="AJ111:AJ116"/>
    <mergeCell ref="AK111:AK116"/>
    <mergeCell ref="N111:N116"/>
    <mergeCell ref="O111:O116"/>
    <mergeCell ref="P111:P116"/>
    <mergeCell ref="Q111:Q116"/>
    <mergeCell ref="R111:R116"/>
    <mergeCell ref="S111:S116"/>
    <mergeCell ref="T111:T116"/>
    <mergeCell ref="U111:U116"/>
    <mergeCell ref="V111:V116"/>
    <mergeCell ref="AF106:AF110"/>
    <mergeCell ref="AG106:AG110"/>
    <mergeCell ref="AH106:AH110"/>
    <mergeCell ref="AI106:AI110"/>
    <mergeCell ref="AJ106:AJ110"/>
    <mergeCell ref="AK106:AK110"/>
    <mergeCell ref="W106:W110"/>
    <mergeCell ref="X106:X110"/>
    <mergeCell ref="Y106:Y110"/>
    <mergeCell ref="Z106:Z110"/>
    <mergeCell ref="AA106:AA110"/>
    <mergeCell ref="AB106:AB110"/>
    <mergeCell ref="AC106:AC110"/>
    <mergeCell ref="AD106:AD110"/>
    <mergeCell ref="AE106:AE110"/>
    <mergeCell ref="N106:N110"/>
    <mergeCell ref="O106:O110"/>
    <mergeCell ref="P106:P110"/>
    <mergeCell ref="Q106:Q110"/>
    <mergeCell ref="R106:R110"/>
    <mergeCell ref="S106:S110"/>
    <mergeCell ref="O117:O125"/>
    <mergeCell ref="P117:P125"/>
    <mergeCell ref="Q117:Q125"/>
    <mergeCell ref="R117:R125"/>
    <mergeCell ref="S117:S125"/>
    <mergeCell ref="T117:T125"/>
    <mergeCell ref="U117:U125"/>
    <mergeCell ref="V117:V125"/>
    <mergeCell ref="W111:W116"/>
    <mergeCell ref="X111:X116"/>
    <mergeCell ref="Y111:Y116"/>
    <mergeCell ref="Z111:Z116"/>
    <mergeCell ref="AA111:AA116"/>
    <mergeCell ref="AB111:AB116"/>
    <mergeCell ref="AC111:AC116"/>
    <mergeCell ref="AD111:AD116"/>
    <mergeCell ref="N126:N127"/>
    <mergeCell ref="O126:O127"/>
    <mergeCell ref="P126:P127"/>
    <mergeCell ref="Q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K128:AK131"/>
    <mergeCell ref="AL128:AL131"/>
    <mergeCell ref="AM128:AM131"/>
    <mergeCell ref="AN128:AN131"/>
    <mergeCell ref="AO128:AO131"/>
    <mergeCell ref="AP128:AP131"/>
    <mergeCell ref="AQ128:AQ131"/>
    <mergeCell ref="AR128:AR131"/>
    <mergeCell ref="AS128:AS131"/>
    <mergeCell ref="AO126:AO127"/>
    <mergeCell ref="AP126:AP127"/>
    <mergeCell ref="AQ126:AQ127"/>
    <mergeCell ref="AR126:AR127"/>
    <mergeCell ref="AS126:AS127"/>
    <mergeCell ref="AT126:AT127"/>
    <mergeCell ref="AU126:AU127"/>
    <mergeCell ref="AV126:AV127"/>
    <mergeCell ref="AT128:AT131"/>
    <mergeCell ref="P133:P134"/>
    <mergeCell ref="Q133:Q134"/>
    <mergeCell ref="R133:R134"/>
    <mergeCell ref="S133:S134"/>
    <mergeCell ref="T133:T134"/>
    <mergeCell ref="U133:U134"/>
    <mergeCell ref="V133:V134"/>
    <mergeCell ref="AD128:AD131"/>
    <mergeCell ref="AE128:AE131"/>
    <mergeCell ref="N128:N131"/>
    <mergeCell ref="O128:O131"/>
    <mergeCell ref="P128:P131"/>
    <mergeCell ref="Q128:Q131"/>
    <mergeCell ref="R128:R131"/>
    <mergeCell ref="S128:S131"/>
    <mergeCell ref="T128:T131"/>
    <mergeCell ref="U128:U131"/>
    <mergeCell ref="V128:V131"/>
    <mergeCell ref="W128:W131"/>
    <mergeCell ref="X128:X131"/>
    <mergeCell ref="Y128:Y131"/>
    <mergeCell ref="Z128:Z131"/>
    <mergeCell ref="AA128:AA131"/>
    <mergeCell ref="AB128:AB131"/>
    <mergeCell ref="AC128:AC131"/>
    <mergeCell ref="W133:W134"/>
    <mergeCell ref="X133:X134"/>
    <mergeCell ref="Y133:Y134"/>
    <mergeCell ref="Z133:Z134"/>
    <mergeCell ref="AA133:AA134"/>
    <mergeCell ref="P35:P38"/>
    <mergeCell ref="Q35:Q38"/>
    <mergeCell ref="R35:R38"/>
    <mergeCell ref="S35:S38"/>
    <mergeCell ref="T35:T38"/>
    <mergeCell ref="U35:U38"/>
    <mergeCell ref="V35:V38"/>
    <mergeCell ref="AF86:AF88"/>
    <mergeCell ref="AG86:AG88"/>
    <mergeCell ref="AH86:AH88"/>
    <mergeCell ref="AI86:AI88"/>
    <mergeCell ref="AJ86:AJ88"/>
    <mergeCell ref="AK86:AK88"/>
    <mergeCell ref="AL86:AL88"/>
    <mergeCell ref="N135:N136"/>
    <mergeCell ref="O135:O136"/>
    <mergeCell ref="P135:P136"/>
    <mergeCell ref="Q135:Q136"/>
    <mergeCell ref="R135:R136"/>
    <mergeCell ref="S135:S136"/>
    <mergeCell ref="T135:T136"/>
    <mergeCell ref="U135:U136"/>
    <mergeCell ref="V135:V136"/>
    <mergeCell ref="W135:W136"/>
    <mergeCell ref="X135:X136"/>
    <mergeCell ref="Y135:Y136"/>
    <mergeCell ref="Z135:Z136"/>
    <mergeCell ref="AA135:AA136"/>
    <mergeCell ref="AB135:AB136"/>
    <mergeCell ref="AC135:AC136"/>
    <mergeCell ref="AK66:AK68"/>
    <mergeCell ref="O133:O134"/>
    <mergeCell ref="AU86:AU88"/>
    <mergeCell ref="AH135:AH136"/>
    <mergeCell ref="AI135:AI136"/>
    <mergeCell ref="AJ135:AJ136"/>
    <mergeCell ref="AK135:AK136"/>
    <mergeCell ref="AL135:AL136"/>
    <mergeCell ref="AM135:AM136"/>
    <mergeCell ref="AN135:AN136"/>
    <mergeCell ref="AO135:AO136"/>
    <mergeCell ref="AP135:AP136"/>
    <mergeCell ref="AD135:AD136"/>
    <mergeCell ref="AE135:AE136"/>
    <mergeCell ref="AF135:AF136"/>
    <mergeCell ref="AG135:AG136"/>
    <mergeCell ref="AQ135:AQ136"/>
    <mergeCell ref="AR135:AR136"/>
    <mergeCell ref="AS135:AS136"/>
    <mergeCell ref="AT135:AT136"/>
    <mergeCell ref="AG133:AG134"/>
    <mergeCell ref="AH133:AH134"/>
    <mergeCell ref="AI133:AI134"/>
    <mergeCell ref="AJ133:AJ134"/>
    <mergeCell ref="AK133:AK134"/>
    <mergeCell ref="AL133:AL134"/>
    <mergeCell ref="AM133:AM134"/>
    <mergeCell ref="AN133:AN134"/>
    <mergeCell ref="AF133:AF134"/>
    <mergeCell ref="AD133:AD134"/>
    <mergeCell ref="AE133:AE134"/>
    <mergeCell ref="AE126:AE127"/>
    <mergeCell ref="AD126:AD127"/>
    <mergeCell ref="AU128:AU131"/>
    <mergeCell ref="AD138:AD139"/>
    <mergeCell ref="AL138:AL139"/>
    <mergeCell ref="AM138:AM139"/>
    <mergeCell ref="AN138:AN139"/>
    <mergeCell ref="AO138:AO139"/>
    <mergeCell ref="AP138:AP139"/>
    <mergeCell ref="AQ138:AQ139"/>
    <mergeCell ref="AO133:AO134"/>
    <mergeCell ref="AP133:AP134"/>
    <mergeCell ref="O86:O88"/>
    <mergeCell ref="P86:P88"/>
    <mergeCell ref="Q86:Q88"/>
    <mergeCell ref="R86:R88"/>
    <mergeCell ref="AF35:AF38"/>
    <mergeCell ref="AG35:AG38"/>
    <mergeCell ref="AH35:AH38"/>
    <mergeCell ref="AI35:AI38"/>
    <mergeCell ref="AJ35:AJ38"/>
    <mergeCell ref="AK35:AK38"/>
    <mergeCell ref="AL35:AL38"/>
    <mergeCell ref="AM35:AM38"/>
    <mergeCell ref="AN35:AN38"/>
    <mergeCell ref="W35:W38"/>
    <mergeCell ref="X35:X38"/>
    <mergeCell ref="Y35:Y38"/>
    <mergeCell ref="Z35:Z38"/>
    <mergeCell ref="AA35:AA38"/>
    <mergeCell ref="AB35:AB38"/>
    <mergeCell ref="AC35:AC38"/>
    <mergeCell ref="AD35:AD38"/>
    <mergeCell ref="AE35:AE38"/>
    <mergeCell ref="O35:O38"/>
    <mergeCell ref="N138:N139"/>
    <mergeCell ref="AR140:AR141"/>
    <mergeCell ref="AS140:AS141"/>
    <mergeCell ref="AT140:AT141"/>
    <mergeCell ref="AU140:AU141"/>
    <mergeCell ref="AV140:AV141"/>
    <mergeCell ref="AB133:AB134"/>
    <mergeCell ref="AC133:AC134"/>
    <mergeCell ref="AF128:AF131"/>
    <mergeCell ref="AG128:AG131"/>
    <mergeCell ref="AH128:AH131"/>
    <mergeCell ref="AI128:AI131"/>
    <mergeCell ref="AJ128:AJ131"/>
    <mergeCell ref="AE117:AE125"/>
    <mergeCell ref="AE111:AE116"/>
    <mergeCell ref="AF111:AF116"/>
    <mergeCell ref="AF138:AF139"/>
    <mergeCell ref="AG138:AG139"/>
    <mergeCell ref="AH138:AH139"/>
    <mergeCell ref="AI138:AI139"/>
    <mergeCell ref="AJ138:AJ139"/>
    <mergeCell ref="AQ140:AQ141"/>
    <mergeCell ref="O138:O139"/>
    <mergeCell ref="P138:P139"/>
    <mergeCell ref="Q138:Q139"/>
    <mergeCell ref="R138:R139"/>
    <mergeCell ref="S138:S139"/>
    <mergeCell ref="T138:T139"/>
    <mergeCell ref="U138:U139"/>
    <mergeCell ref="V138:V139"/>
    <mergeCell ref="W138:W139"/>
    <mergeCell ref="X138:X139"/>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Z86:Z88"/>
    <mergeCell ref="AA86:AA88"/>
    <mergeCell ref="AB86:AB88"/>
    <mergeCell ref="AC86:AC88"/>
    <mergeCell ref="AD86:AD88"/>
    <mergeCell ref="AE86:AE88"/>
    <mergeCell ref="AI140:AI141"/>
    <mergeCell ref="AJ140:AJ141"/>
    <mergeCell ref="AK140:AK141"/>
    <mergeCell ref="AL140:AL141"/>
    <mergeCell ref="AM140:AM141"/>
    <mergeCell ref="AN140:AN141"/>
    <mergeCell ref="AO140:AO141"/>
    <mergeCell ref="AP140:AP141"/>
    <mergeCell ref="AE138:AE139"/>
    <mergeCell ref="AF126:AF127"/>
    <mergeCell ref="W117:W125"/>
    <mergeCell ref="X117:X125"/>
    <mergeCell ref="Y117:Y125"/>
    <mergeCell ref="Z117:Z125"/>
    <mergeCell ref="AA117:AA125"/>
    <mergeCell ref="AB117:AB125"/>
    <mergeCell ref="AC117:AC125"/>
    <mergeCell ref="AD117:AD125"/>
    <mergeCell ref="AN86:AN88"/>
    <mergeCell ref="AO86:AO88"/>
    <mergeCell ref="AP86:AP88"/>
    <mergeCell ref="Y138:Y139"/>
    <mergeCell ref="Z138:Z139"/>
    <mergeCell ref="AA138:AA139"/>
    <mergeCell ref="AB138:AB139"/>
    <mergeCell ref="AC138:AC139"/>
    <mergeCell ref="AF43:AF44"/>
    <mergeCell ref="AG43:AG44"/>
    <mergeCell ref="AH43:AH44"/>
    <mergeCell ref="AI43:AI44"/>
    <mergeCell ref="AJ43:AJ44"/>
    <mergeCell ref="AK43:AK44"/>
    <mergeCell ref="AL43:AL44"/>
    <mergeCell ref="AM43:AM44"/>
    <mergeCell ref="AN43:AN44"/>
    <mergeCell ref="AO43:AO44"/>
    <mergeCell ref="AP43:AP44"/>
    <mergeCell ref="AQ43:AQ44"/>
    <mergeCell ref="AR43:AR44"/>
    <mergeCell ref="AU138:AU139"/>
    <mergeCell ref="AV138:AV139"/>
    <mergeCell ref="AE140:AE141"/>
    <mergeCell ref="AF140:AF141"/>
    <mergeCell ref="AG140:AG141"/>
    <mergeCell ref="AH140:AH141"/>
    <mergeCell ref="AK138:AK139"/>
    <mergeCell ref="AQ133:AQ134"/>
    <mergeCell ref="AS43:AS44"/>
    <mergeCell ref="AT43:AT44"/>
    <mergeCell ref="AU43:AU44"/>
    <mergeCell ref="AV43:AV44"/>
    <mergeCell ref="AR86:AR88"/>
    <mergeCell ref="AQ86:AQ88"/>
    <mergeCell ref="AR133:AR134"/>
    <mergeCell ref="AM86:AM88"/>
    <mergeCell ref="AG111:AG116"/>
    <mergeCell ref="AH111:AH116"/>
    <mergeCell ref="AI111:AI116"/>
    <mergeCell ref="O43:O44"/>
    <mergeCell ref="P43:P44"/>
    <mergeCell ref="Q43:Q44"/>
    <mergeCell ref="R43:R44"/>
    <mergeCell ref="S43:S44"/>
    <mergeCell ref="T43:T44"/>
    <mergeCell ref="U43:U44"/>
    <mergeCell ref="V43:V44"/>
    <mergeCell ref="W43:W44"/>
    <mergeCell ref="X43:X44"/>
    <mergeCell ref="Y43:Y44"/>
    <mergeCell ref="Z43:Z44"/>
    <mergeCell ref="AA43:AA44"/>
    <mergeCell ref="AB43:AB44"/>
    <mergeCell ref="AC43:AC44"/>
    <mergeCell ref="AD43:AD44"/>
    <mergeCell ref="AE43:AE44"/>
    <mergeCell ref="N33:N34"/>
    <mergeCell ref="O33:O34"/>
    <mergeCell ref="P33:P34"/>
    <mergeCell ref="Q33:Q34"/>
    <mergeCell ref="R33:R34"/>
    <mergeCell ref="S33:S34"/>
    <mergeCell ref="T33:T34"/>
    <mergeCell ref="U33:U34"/>
    <mergeCell ref="V33:V34"/>
    <mergeCell ref="W33:W34"/>
    <mergeCell ref="X33:X34"/>
    <mergeCell ref="Y33:Y34"/>
    <mergeCell ref="Z33:Z34"/>
    <mergeCell ref="AA33:AA34"/>
    <mergeCell ref="AB33:AB34"/>
    <mergeCell ref="AC33:AC34"/>
    <mergeCell ref="AD33:AD34"/>
    <mergeCell ref="AE33:AE34"/>
    <mergeCell ref="AF33:AF34"/>
    <mergeCell ref="AG33:AG34"/>
    <mergeCell ref="AH33:AH34"/>
    <mergeCell ref="AI33:AI34"/>
    <mergeCell ref="AJ33:AJ34"/>
    <mergeCell ref="AK33:AK34"/>
    <mergeCell ref="AL33:AL34"/>
    <mergeCell ref="AM33:AM34"/>
    <mergeCell ref="AN33:AN34"/>
    <mergeCell ref="AO33:AO34"/>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AF39:AF40"/>
    <mergeCell ref="AG39:AG40"/>
    <mergeCell ref="AH39:AH40"/>
    <mergeCell ref="D138:D150"/>
    <mergeCell ref="A1:AV2"/>
    <mergeCell ref="A4:AV5"/>
    <mergeCell ref="AI39:AI40"/>
    <mergeCell ref="AJ39:AJ40"/>
    <mergeCell ref="AK39:AK40"/>
    <mergeCell ref="AL39:AL40"/>
    <mergeCell ref="AM39:AM40"/>
    <mergeCell ref="AN39:AN40"/>
    <mergeCell ref="AO39:AO40"/>
    <mergeCell ref="AP39:AP40"/>
    <mergeCell ref="AQ39:AQ40"/>
    <mergeCell ref="AR39:AR40"/>
    <mergeCell ref="AS39:AS40"/>
    <mergeCell ref="AT39:AT40"/>
    <mergeCell ref="AU39:AU40"/>
    <mergeCell ref="AV39:AV40"/>
    <mergeCell ref="AP33:AP34"/>
    <mergeCell ref="AQ33:AQ34"/>
    <mergeCell ref="AR33:AR34"/>
    <mergeCell ref="AS33:AS34"/>
    <mergeCell ref="AT33:AT34"/>
    <mergeCell ref="AU33:AU34"/>
    <mergeCell ref="AV33:AV34"/>
    <mergeCell ref="AV35:AV38"/>
    <mergeCell ref="AP35:AP38"/>
    <mergeCell ref="AQ35:AQ38"/>
    <mergeCell ref="AR35:AR38"/>
    <mergeCell ref="AS35:AS38"/>
    <mergeCell ref="AT35:AT38"/>
    <mergeCell ref="AU35:AU38"/>
    <mergeCell ref="AO35:AO38"/>
    <mergeCell ref="N41:N42"/>
    <mergeCell ref="O41:O42"/>
    <mergeCell ref="P41:P42"/>
    <mergeCell ref="Q41:Q42"/>
    <mergeCell ref="R41:R42"/>
    <mergeCell ref="S41:S42"/>
    <mergeCell ref="T41:T42"/>
    <mergeCell ref="U41:U42"/>
    <mergeCell ref="V41:V42"/>
    <mergeCell ref="W41:W42"/>
    <mergeCell ref="X41:X42"/>
    <mergeCell ref="Y41:Y42"/>
    <mergeCell ref="Z41:Z42"/>
    <mergeCell ref="AA41:AA42"/>
    <mergeCell ref="AB41:AB42"/>
    <mergeCell ref="AC41:AC42"/>
    <mergeCell ref="AD41:AD42"/>
    <mergeCell ref="AE41:AE42"/>
    <mergeCell ref="AF41:AF42"/>
    <mergeCell ref="AG41:AG42"/>
    <mergeCell ref="AH41:AH42"/>
    <mergeCell ref="AI41:AI42"/>
    <mergeCell ref="AJ41:AJ42"/>
    <mergeCell ref="AK41:AK42"/>
    <mergeCell ref="AL41:AL42"/>
    <mergeCell ref="AM41:AM42"/>
    <mergeCell ref="AN41:AN42"/>
    <mergeCell ref="AO41:AO42"/>
    <mergeCell ref="AP41:AP42"/>
    <mergeCell ref="AQ41:AQ42"/>
    <mergeCell ref="AR41:AR42"/>
    <mergeCell ref="AS41:AS42"/>
    <mergeCell ref="AT41:AT42"/>
    <mergeCell ref="AU41:AU42"/>
  </mergeCells>
  <pageMargins left="0.7" right="0.7" top="0.75" bottom="0.75" header="0.3" footer="0.3"/>
  <pageSetup orientation="landscape" horizontalDpi="300" verticalDpi="300" r:id="rId1"/>
  <ignoredErrors>
    <ignoredError sqref="AB23 AB45 AB142:AB146 AB147:AB150 AB27:AB28 AB16:AB17 AB31 AB83:AB84 AB96 AB86 AB91:AB93 AB25 AB35 AB138 AB140 AB41 AB33 AB20:AB22 AB126 AB132:AB135 AN162:AN164 AH152:AH162 AH164 AH58:AH59 AH102 AH105 AB54:AB56 AB58:AB59 AB105 AB152 AB153:AB161 AB163:AB164 AN55 AK137:AM137 AI137 AB43" formulaRange="1"/>
    <ignoredError sqref="AB151 AU104 AN104 AH104 AT97:AU97 AN97 AH97 AU30" formula="1"/>
    <ignoredError sqref="AB3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B624-C86C-4D75-ADB2-8ED6A58286C2}">
  <dimension ref="A1:DV36"/>
  <sheetViews>
    <sheetView topLeftCell="A24" zoomScaleNormal="100" workbookViewId="0">
      <selection activeCell="E24" sqref="E24:E35"/>
    </sheetView>
  </sheetViews>
  <sheetFormatPr baseColWidth="10" defaultRowHeight="12.75" x14ac:dyDescent="0.2"/>
  <cols>
    <col min="1" max="1" width="18.42578125" style="25" customWidth="1"/>
    <col min="2" max="2" width="17.140625" style="25" customWidth="1"/>
    <col min="3" max="3" width="17.5703125" style="25" customWidth="1"/>
    <col min="4" max="4" width="11.7109375" style="25" customWidth="1"/>
    <col min="5" max="5" width="13.28515625" style="25" customWidth="1"/>
    <col min="6" max="6" width="29" style="25" customWidth="1"/>
    <col min="7" max="7" width="30" style="25" customWidth="1"/>
    <col min="8" max="8" width="11.85546875" style="25" customWidth="1"/>
    <col min="9" max="9" width="19.7109375" style="25" customWidth="1"/>
    <col min="10" max="12" width="9" style="25" customWidth="1"/>
    <col min="13" max="13" width="9.42578125" style="25" customWidth="1"/>
    <col min="14" max="14" width="37.42578125" style="25" customWidth="1"/>
    <col min="15" max="15" width="36.28515625" style="25" customWidth="1"/>
    <col min="16" max="16" width="14.140625" style="25" customWidth="1"/>
    <col min="17" max="17" width="10.85546875" style="25" customWidth="1"/>
    <col min="18" max="18" width="12.7109375" style="25" customWidth="1"/>
    <col min="19" max="19" width="7.85546875" style="25" customWidth="1"/>
    <col min="20" max="20" width="8.28515625" style="25" customWidth="1"/>
    <col min="21" max="21" width="8" style="25" customWidth="1"/>
    <col min="22" max="22" width="7.85546875" style="25" customWidth="1"/>
    <col min="23" max="23" width="14.5703125" style="25" customWidth="1"/>
    <col min="24" max="24" width="16.42578125" style="25" customWidth="1"/>
    <col min="25" max="25" width="14.85546875" style="25" customWidth="1"/>
    <col min="26" max="26" width="17" style="25" customWidth="1"/>
    <col min="27" max="27" width="17.140625" style="25" customWidth="1"/>
    <col min="28" max="28" width="17.85546875" style="40" customWidth="1"/>
    <col min="29" max="29" width="14.28515625" style="25" customWidth="1"/>
    <col min="30" max="30" width="16.42578125" style="25" customWidth="1"/>
    <col min="31" max="31" width="15.7109375" style="25" customWidth="1"/>
    <col min="32" max="32" width="16.7109375" style="25" customWidth="1"/>
    <col min="33" max="33" width="16.42578125" style="25" customWidth="1"/>
    <col min="34" max="34" width="17.5703125" style="25" customWidth="1"/>
    <col min="35" max="35" width="14.28515625" style="25" customWidth="1"/>
    <col min="36" max="36" width="16.42578125" style="25" customWidth="1"/>
    <col min="37" max="37" width="16.85546875" style="25" customWidth="1"/>
    <col min="38" max="38" width="16.5703125" style="25" customWidth="1"/>
    <col min="39" max="39" width="16.42578125" style="25" customWidth="1"/>
    <col min="40" max="40" width="19.140625" style="25" customWidth="1"/>
    <col min="41" max="41" width="14.5703125" style="25" customWidth="1"/>
    <col min="42" max="42" width="16.42578125" style="25" customWidth="1"/>
    <col min="43" max="43" width="15.85546875" style="25" customWidth="1"/>
    <col min="44" max="44" width="16.5703125" style="25" customWidth="1"/>
    <col min="45" max="45" width="16" style="25" customWidth="1"/>
    <col min="46" max="46" width="16.42578125" style="25" customWidth="1"/>
    <col min="47" max="47" width="19.5703125" style="25" customWidth="1"/>
    <col min="48" max="48" width="24" style="662" customWidth="1"/>
    <col min="49" max="16384" width="11.42578125" style="25"/>
  </cols>
  <sheetData>
    <row r="1" spans="1:126" s="26" customFormat="1" x14ac:dyDescent="0.2">
      <c r="A1" s="960"/>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row>
    <row r="2" spans="1:126" s="10" customFormat="1" x14ac:dyDescent="0.2">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row>
    <row r="3" spans="1:126" s="10" customFormat="1" ht="26.25" x14ac:dyDescent="0.2">
      <c r="A3" s="1028" t="s">
        <v>2291</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row>
    <row r="4" spans="1:126" s="10" customFormat="1" x14ac:dyDescent="0.2">
      <c r="A4" s="961" t="s">
        <v>2131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row>
    <row r="5" spans="1:126" s="10" customFormat="1" ht="13.5" thickBot="1" x14ac:dyDescent="0.25">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row>
    <row r="6" spans="1:126" s="337" customFormat="1" ht="15" customHeight="1" x14ac:dyDescent="0.25">
      <c r="A6" s="1045" t="s">
        <v>541</v>
      </c>
      <c r="B6" s="1045" t="s">
        <v>1416</v>
      </c>
      <c r="C6" s="1045" t="s">
        <v>15</v>
      </c>
      <c r="D6" s="1045" t="s">
        <v>2276</v>
      </c>
      <c r="E6" s="1045" t="s">
        <v>11</v>
      </c>
      <c r="F6" s="1062" t="s">
        <v>542</v>
      </c>
      <c r="G6" s="1050" t="s">
        <v>10</v>
      </c>
      <c r="H6" s="1050" t="s">
        <v>612</v>
      </c>
      <c r="I6" s="1065" t="s">
        <v>0</v>
      </c>
      <c r="J6" s="1050" t="s">
        <v>1</v>
      </c>
      <c r="K6" s="1050"/>
      <c r="L6" s="1050"/>
      <c r="M6" s="1054"/>
      <c r="N6" s="1062" t="s">
        <v>2</v>
      </c>
      <c r="O6" s="1050" t="s">
        <v>3</v>
      </c>
      <c r="P6" s="1050" t="s">
        <v>2274</v>
      </c>
      <c r="Q6" s="1050" t="s">
        <v>612</v>
      </c>
      <c r="R6" s="1050" t="s">
        <v>5</v>
      </c>
      <c r="S6" s="1053" t="s">
        <v>3</v>
      </c>
      <c r="T6" s="1050"/>
      <c r="U6" s="1050"/>
      <c r="V6" s="1054"/>
      <c r="W6" s="1025" t="s">
        <v>2277</v>
      </c>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7"/>
      <c r="AV6" s="1022" t="s">
        <v>99</v>
      </c>
    </row>
    <row r="7" spans="1:126" s="337" customFormat="1" ht="15" x14ac:dyDescent="0.25">
      <c r="A7" s="1046"/>
      <c r="B7" s="1046"/>
      <c r="C7" s="1046"/>
      <c r="D7" s="1046"/>
      <c r="E7" s="1046"/>
      <c r="F7" s="1063"/>
      <c r="G7" s="1051"/>
      <c r="H7" s="1051"/>
      <c r="I7" s="1066"/>
      <c r="J7" s="1051"/>
      <c r="K7" s="1051"/>
      <c r="L7" s="1051"/>
      <c r="M7" s="1056"/>
      <c r="N7" s="1063"/>
      <c r="O7" s="1051"/>
      <c r="P7" s="1051"/>
      <c r="Q7" s="1051"/>
      <c r="R7" s="1051"/>
      <c r="S7" s="1055"/>
      <c r="T7" s="1051"/>
      <c r="U7" s="1051"/>
      <c r="V7" s="1056"/>
      <c r="W7" s="1057">
        <v>2020</v>
      </c>
      <c r="X7" s="1058"/>
      <c r="Y7" s="1058"/>
      <c r="Z7" s="1058"/>
      <c r="AA7" s="1058"/>
      <c r="AB7" s="1059"/>
      <c r="AC7" s="1060">
        <v>2021</v>
      </c>
      <c r="AD7" s="1058"/>
      <c r="AE7" s="1058"/>
      <c r="AF7" s="1058"/>
      <c r="AG7" s="1058"/>
      <c r="AH7" s="1061"/>
      <c r="AI7" s="1057">
        <v>2022</v>
      </c>
      <c r="AJ7" s="1058"/>
      <c r="AK7" s="1058"/>
      <c r="AL7" s="1058"/>
      <c r="AM7" s="1058"/>
      <c r="AN7" s="1059"/>
      <c r="AO7" s="1057">
        <v>2023</v>
      </c>
      <c r="AP7" s="1058"/>
      <c r="AQ7" s="1058"/>
      <c r="AR7" s="1058"/>
      <c r="AS7" s="1058"/>
      <c r="AT7" s="1059"/>
      <c r="AU7" s="1048" t="s">
        <v>4</v>
      </c>
      <c r="AV7" s="1023"/>
    </row>
    <row r="8" spans="1:126" s="337" customFormat="1" ht="32.25" customHeight="1" thickBot="1" x14ac:dyDescent="0.3">
      <c r="A8" s="1047"/>
      <c r="B8" s="1047"/>
      <c r="C8" s="1047"/>
      <c r="D8" s="1047"/>
      <c r="E8" s="1047"/>
      <c r="F8" s="1064"/>
      <c r="G8" s="1052"/>
      <c r="H8" s="1052"/>
      <c r="I8" s="1067"/>
      <c r="J8" s="227">
        <v>2020</v>
      </c>
      <c r="K8" s="227">
        <v>2021</v>
      </c>
      <c r="L8" s="227">
        <v>2022</v>
      </c>
      <c r="M8" s="230">
        <v>2023</v>
      </c>
      <c r="N8" s="1064"/>
      <c r="O8" s="1052"/>
      <c r="P8" s="1052"/>
      <c r="Q8" s="1052"/>
      <c r="R8" s="1052"/>
      <c r="S8" s="231">
        <v>2020</v>
      </c>
      <c r="T8" s="227">
        <v>2021</v>
      </c>
      <c r="U8" s="227">
        <v>2022</v>
      </c>
      <c r="V8" s="230">
        <v>2023</v>
      </c>
      <c r="W8" s="229" t="s">
        <v>6</v>
      </c>
      <c r="X8" s="227" t="s">
        <v>14</v>
      </c>
      <c r="Y8" s="227" t="s">
        <v>7</v>
      </c>
      <c r="Z8" s="227" t="s">
        <v>613</v>
      </c>
      <c r="AA8" s="227" t="s">
        <v>8</v>
      </c>
      <c r="AB8" s="230" t="s">
        <v>9</v>
      </c>
      <c r="AC8" s="231" t="s">
        <v>6</v>
      </c>
      <c r="AD8" s="227" t="s">
        <v>14</v>
      </c>
      <c r="AE8" s="227" t="s">
        <v>7</v>
      </c>
      <c r="AF8" s="227" t="s">
        <v>613</v>
      </c>
      <c r="AG8" s="227" t="s">
        <v>8</v>
      </c>
      <c r="AH8" s="228" t="s">
        <v>9</v>
      </c>
      <c r="AI8" s="229" t="s">
        <v>6</v>
      </c>
      <c r="AJ8" s="227" t="s">
        <v>14</v>
      </c>
      <c r="AK8" s="227" t="s">
        <v>7</v>
      </c>
      <c r="AL8" s="227" t="s">
        <v>613</v>
      </c>
      <c r="AM8" s="227" t="s">
        <v>8</v>
      </c>
      <c r="AN8" s="230" t="s">
        <v>9</v>
      </c>
      <c r="AO8" s="229" t="s">
        <v>6</v>
      </c>
      <c r="AP8" s="227" t="s">
        <v>14</v>
      </c>
      <c r="AQ8" s="227" t="s">
        <v>7</v>
      </c>
      <c r="AR8" s="227" t="s">
        <v>613</v>
      </c>
      <c r="AS8" s="227" t="s">
        <v>8</v>
      </c>
      <c r="AT8" s="230" t="s">
        <v>9</v>
      </c>
      <c r="AU8" s="1049"/>
      <c r="AV8" s="1024"/>
    </row>
    <row r="9" spans="1:126" s="10" customFormat="1" ht="63" customHeight="1" x14ac:dyDescent="0.2">
      <c r="A9" s="1486" t="s">
        <v>19</v>
      </c>
      <c r="B9" s="1420" t="s">
        <v>33</v>
      </c>
      <c r="C9" s="1420" t="s">
        <v>69</v>
      </c>
      <c r="D9" s="1422" t="s">
        <v>279</v>
      </c>
      <c r="E9" s="1420" t="s">
        <v>280</v>
      </c>
      <c r="F9" s="356" t="s">
        <v>854</v>
      </c>
      <c r="G9" s="351" t="s">
        <v>804</v>
      </c>
      <c r="H9" s="127">
        <v>1</v>
      </c>
      <c r="I9" s="127">
        <v>4</v>
      </c>
      <c r="J9" s="127">
        <v>2</v>
      </c>
      <c r="K9" s="127">
        <v>3</v>
      </c>
      <c r="L9" s="127">
        <v>4</v>
      </c>
      <c r="M9" s="127">
        <v>4</v>
      </c>
      <c r="N9" s="1464" t="s">
        <v>370</v>
      </c>
      <c r="O9" s="1466" t="s">
        <v>944</v>
      </c>
      <c r="P9" s="1467" t="s">
        <v>13</v>
      </c>
      <c r="Q9" s="1467">
        <v>0</v>
      </c>
      <c r="R9" s="1467">
        <v>4</v>
      </c>
      <c r="S9" s="1467">
        <v>1</v>
      </c>
      <c r="T9" s="1467">
        <v>1</v>
      </c>
      <c r="U9" s="1467">
        <v>1</v>
      </c>
      <c r="V9" s="1469">
        <v>1</v>
      </c>
      <c r="W9" s="1453"/>
      <c r="X9" s="1456"/>
      <c r="Y9" s="1459">
        <v>1000000000</v>
      </c>
      <c r="Z9" s="1456"/>
      <c r="AA9" s="1397"/>
      <c r="AB9" s="1439">
        <f>W9+X9+Y9+Z9+AA9</f>
        <v>1000000000</v>
      </c>
      <c r="AC9" s="1461"/>
      <c r="AD9" s="1397"/>
      <c r="AE9" s="1459">
        <v>2000000000</v>
      </c>
      <c r="AF9" s="1397"/>
      <c r="AG9" s="1397"/>
      <c r="AH9" s="1439">
        <f>AC9+AD9+AE9+AF9+AG9</f>
        <v>2000000000</v>
      </c>
      <c r="AI9" s="1461"/>
      <c r="AJ9" s="1471"/>
      <c r="AK9" s="1473">
        <v>1116152678</v>
      </c>
      <c r="AL9" s="1471"/>
      <c r="AM9" s="1480"/>
      <c r="AN9" s="1483">
        <f>SUM(AI9:AM10)</f>
        <v>1116152678</v>
      </c>
      <c r="AO9" s="1461"/>
      <c r="AP9" s="1397"/>
      <c r="AQ9" s="1459">
        <v>1000000000</v>
      </c>
      <c r="AR9" s="1456"/>
      <c r="AS9" s="1456"/>
      <c r="AT9" s="1475">
        <f>SUM(AO9:AS10)</f>
        <v>1000000000</v>
      </c>
      <c r="AU9" s="1477">
        <f>SUM(AB9+AH9+AN9+AT9)</f>
        <v>5116152678</v>
      </c>
      <c r="AV9" s="1346" t="s">
        <v>2299</v>
      </c>
    </row>
    <row r="10" spans="1:126" s="10" customFormat="1" ht="61.5" customHeight="1" x14ac:dyDescent="0.2">
      <c r="A10" s="1487"/>
      <c r="B10" s="1421"/>
      <c r="C10" s="1418"/>
      <c r="D10" s="1423"/>
      <c r="E10" s="1421"/>
      <c r="F10" s="357" t="s">
        <v>855</v>
      </c>
      <c r="G10" s="13" t="s">
        <v>805</v>
      </c>
      <c r="H10" s="128">
        <v>10</v>
      </c>
      <c r="I10" s="128">
        <v>25</v>
      </c>
      <c r="J10" s="130">
        <v>10</v>
      </c>
      <c r="K10" s="128">
        <v>15</v>
      </c>
      <c r="L10" s="128">
        <v>20</v>
      </c>
      <c r="M10" s="128">
        <v>25</v>
      </c>
      <c r="N10" s="1465"/>
      <c r="O10" s="1370"/>
      <c r="P10" s="1468"/>
      <c r="Q10" s="1468"/>
      <c r="R10" s="1468"/>
      <c r="S10" s="1468"/>
      <c r="T10" s="1468"/>
      <c r="U10" s="1468"/>
      <c r="V10" s="1470"/>
      <c r="W10" s="1454"/>
      <c r="X10" s="1457"/>
      <c r="Y10" s="1460"/>
      <c r="Z10" s="1457"/>
      <c r="AA10" s="1398"/>
      <c r="AB10" s="1440"/>
      <c r="AC10" s="1462"/>
      <c r="AD10" s="1398"/>
      <c r="AE10" s="1460"/>
      <c r="AF10" s="1398"/>
      <c r="AG10" s="1398"/>
      <c r="AH10" s="1440"/>
      <c r="AI10" s="1462"/>
      <c r="AJ10" s="1472"/>
      <c r="AK10" s="1474"/>
      <c r="AL10" s="1472"/>
      <c r="AM10" s="1481"/>
      <c r="AN10" s="1484"/>
      <c r="AO10" s="1462"/>
      <c r="AP10" s="1398"/>
      <c r="AQ10" s="1460"/>
      <c r="AR10" s="1457"/>
      <c r="AS10" s="1457"/>
      <c r="AT10" s="1476"/>
      <c r="AU10" s="1478"/>
      <c r="AV10" s="1347"/>
    </row>
    <row r="11" spans="1:126" s="10" customFormat="1" ht="42" customHeight="1" x14ac:dyDescent="0.2">
      <c r="A11" s="1487"/>
      <c r="B11" s="1421"/>
      <c r="C11" s="1418"/>
      <c r="D11" s="1423"/>
      <c r="E11" s="1421"/>
      <c r="F11" s="1366" t="s">
        <v>957</v>
      </c>
      <c r="G11" s="1369" t="s">
        <v>806</v>
      </c>
      <c r="H11" s="1372" t="s">
        <v>2242</v>
      </c>
      <c r="I11" s="1372" t="s">
        <v>956</v>
      </c>
      <c r="J11" s="1372">
        <v>0</v>
      </c>
      <c r="K11" s="1372">
        <v>500</v>
      </c>
      <c r="L11" s="1375">
        <v>1000</v>
      </c>
      <c r="M11" s="1378">
        <v>1500</v>
      </c>
      <c r="N11" s="1446"/>
      <c r="O11" s="1371"/>
      <c r="P11" s="1450"/>
      <c r="Q11" s="1450"/>
      <c r="R11" s="1450"/>
      <c r="S11" s="1450"/>
      <c r="T11" s="1450"/>
      <c r="U11" s="1450"/>
      <c r="V11" s="1452"/>
      <c r="W11" s="1455"/>
      <c r="X11" s="1458"/>
      <c r="Y11" s="1362"/>
      <c r="Z11" s="1458"/>
      <c r="AA11" s="1399"/>
      <c r="AB11" s="1360"/>
      <c r="AC11" s="1463"/>
      <c r="AD11" s="1399"/>
      <c r="AE11" s="1362"/>
      <c r="AF11" s="1399"/>
      <c r="AG11" s="1399"/>
      <c r="AH11" s="1360"/>
      <c r="AI11" s="1463"/>
      <c r="AJ11" s="1472"/>
      <c r="AK11" s="1474"/>
      <c r="AL11" s="1472"/>
      <c r="AM11" s="1482"/>
      <c r="AN11" s="1485"/>
      <c r="AO11" s="1463"/>
      <c r="AP11" s="1399"/>
      <c r="AQ11" s="1362"/>
      <c r="AR11" s="1458"/>
      <c r="AS11" s="1458"/>
      <c r="AT11" s="1476"/>
      <c r="AU11" s="1479"/>
      <c r="AV11" s="1348"/>
    </row>
    <row r="12" spans="1:126" s="10" customFormat="1" ht="37.5" customHeight="1" x14ac:dyDescent="0.2">
      <c r="A12" s="1487"/>
      <c r="B12" s="1421"/>
      <c r="C12" s="1418"/>
      <c r="D12" s="1423"/>
      <c r="E12" s="1421"/>
      <c r="F12" s="1367"/>
      <c r="G12" s="1370"/>
      <c r="H12" s="1373"/>
      <c r="I12" s="1373"/>
      <c r="J12" s="1373"/>
      <c r="K12" s="1373"/>
      <c r="L12" s="1376"/>
      <c r="M12" s="1379"/>
      <c r="N12" s="1" t="s">
        <v>374</v>
      </c>
      <c r="O12" s="27" t="s">
        <v>376</v>
      </c>
      <c r="P12" s="12" t="s">
        <v>13</v>
      </c>
      <c r="Q12" s="14">
        <v>0</v>
      </c>
      <c r="R12" s="14">
        <v>1</v>
      </c>
      <c r="S12" s="14">
        <v>1</v>
      </c>
      <c r="T12" s="14"/>
      <c r="U12" s="14"/>
      <c r="V12" s="28"/>
      <c r="W12" s="461"/>
      <c r="X12" s="11"/>
      <c r="Y12" s="11">
        <v>1030000000</v>
      </c>
      <c r="Z12" s="11"/>
      <c r="AA12" s="11"/>
      <c r="AB12" s="462">
        <f t="shared" ref="AB12:AB13" si="0">W12+X12+Y12+Z12+AA12</f>
        <v>1030000000</v>
      </c>
      <c r="AC12" s="463"/>
      <c r="AD12" s="464"/>
      <c r="AE12" s="464"/>
      <c r="AF12" s="464"/>
      <c r="AG12" s="464"/>
      <c r="AH12" s="465"/>
      <c r="AI12" s="466"/>
      <c r="AJ12" s="11"/>
      <c r="AK12" s="11"/>
      <c r="AL12" s="11"/>
      <c r="AM12" s="11"/>
      <c r="AN12" s="467"/>
      <c r="AO12" s="461"/>
      <c r="AP12" s="11"/>
      <c r="AQ12" s="11"/>
      <c r="AR12" s="11"/>
      <c r="AS12" s="11"/>
      <c r="AT12" s="467"/>
      <c r="AU12" s="468">
        <f t="shared" ref="AU12:AU22" si="1">SUM(AB12+AH12+AN12+AT12)</f>
        <v>1030000000</v>
      </c>
      <c r="AV12" s="659" t="s">
        <v>2299</v>
      </c>
    </row>
    <row r="13" spans="1:126" s="10" customFormat="1" ht="51" x14ac:dyDescent="0.2">
      <c r="A13" s="1487"/>
      <c r="B13" s="1421"/>
      <c r="C13" s="1418"/>
      <c r="D13" s="1423"/>
      <c r="E13" s="1421"/>
      <c r="F13" s="1367"/>
      <c r="G13" s="1370"/>
      <c r="H13" s="1373"/>
      <c r="I13" s="1373"/>
      <c r="J13" s="1373"/>
      <c r="K13" s="1373"/>
      <c r="L13" s="1376"/>
      <c r="M13" s="1379"/>
      <c r="N13" s="1" t="s">
        <v>378</v>
      </c>
      <c r="O13" s="27" t="s">
        <v>945</v>
      </c>
      <c r="P13" s="12" t="s">
        <v>13</v>
      </c>
      <c r="Q13" s="14">
        <v>0</v>
      </c>
      <c r="R13" s="14">
        <v>2</v>
      </c>
      <c r="S13" s="14">
        <v>1</v>
      </c>
      <c r="T13" s="14"/>
      <c r="U13" s="14">
        <v>1</v>
      </c>
      <c r="V13" s="28"/>
      <c r="W13" s="461"/>
      <c r="X13" s="11"/>
      <c r="Y13" s="11"/>
      <c r="Z13" s="11"/>
      <c r="AA13" s="11">
        <v>350000000</v>
      </c>
      <c r="AB13" s="462">
        <f t="shared" si="0"/>
        <v>350000000</v>
      </c>
      <c r="AC13" s="463"/>
      <c r="AD13" s="464"/>
      <c r="AE13" s="464"/>
      <c r="AF13" s="464"/>
      <c r="AG13" s="464"/>
      <c r="AH13" s="465"/>
      <c r="AI13" s="466"/>
      <c r="AJ13" s="11">
        <v>1000000000</v>
      </c>
      <c r="AK13" s="11"/>
      <c r="AL13" s="11"/>
      <c r="AM13" s="11"/>
      <c r="AN13" s="469">
        <f>SUM(AI13:AM13)</f>
        <v>1000000000</v>
      </c>
      <c r="AO13" s="461"/>
      <c r="AP13" s="11"/>
      <c r="AQ13" s="11"/>
      <c r="AR13" s="11"/>
      <c r="AS13" s="11"/>
      <c r="AT13" s="467"/>
      <c r="AU13" s="468">
        <f t="shared" si="1"/>
        <v>1350000000</v>
      </c>
      <c r="AV13" s="659" t="s">
        <v>2299</v>
      </c>
    </row>
    <row r="14" spans="1:126" s="10" customFormat="1" ht="101.25" customHeight="1" x14ac:dyDescent="0.2">
      <c r="A14" s="1487"/>
      <c r="B14" s="1418"/>
      <c r="C14" s="1418"/>
      <c r="D14" s="1424"/>
      <c r="E14" s="1418"/>
      <c r="F14" s="1367"/>
      <c r="G14" s="1370"/>
      <c r="H14" s="1373"/>
      <c r="I14" s="1373"/>
      <c r="J14" s="1373"/>
      <c r="K14" s="1373"/>
      <c r="L14" s="1376"/>
      <c r="M14" s="1379"/>
      <c r="N14" s="82" t="s">
        <v>372</v>
      </c>
      <c r="O14" s="27" t="s">
        <v>946</v>
      </c>
      <c r="P14" s="12" t="s">
        <v>13</v>
      </c>
      <c r="Q14" s="14">
        <v>0</v>
      </c>
      <c r="R14" s="14">
        <v>4</v>
      </c>
      <c r="S14" s="130">
        <v>1</v>
      </c>
      <c r="T14" s="130">
        <v>1</v>
      </c>
      <c r="U14" s="130">
        <v>1</v>
      </c>
      <c r="V14" s="352">
        <v>1</v>
      </c>
      <c r="W14" s="470"/>
      <c r="X14" s="471"/>
      <c r="Y14" s="471"/>
      <c r="Z14" s="471"/>
      <c r="AA14" s="471">
        <v>650000000</v>
      </c>
      <c r="AB14" s="472">
        <f>W14+X14+Y14+Z14+AA14</f>
        <v>650000000</v>
      </c>
      <c r="AC14" s="468"/>
      <c r="AD14" s="471"/>
      <c r="AE14" s="471"/>
      <c r="AF14" s="471"/>
      <c r="AG14" s="471">
        <v>1000000000</v>
      </c>
      <c r="AH14" s="473">
        <f>AC14+AD14+AE14+AF14+AG14</f>
        <v>1000000000</v>
      </c>
      <c r="AI14" s="468"/>
      <c r="AJ14" s="474"/>
      <c r="AK14" s="474"/>
      <c r="AL14" s="474"/>
      <c r="AM14" s="475">
        <v>1000000000</v>
      </c>
      <c r="AN14" s="476">
        <v>1000000000</v>
      </c>
      <c r="AO14" s="468"/>
      <c r="AP14" s="471"/>
      <c r="AQ14" s="471"/>
      <c r="AR14" s="471"/>
      <c r="AS14" s="471">
        <v>1183627000</v>
      </c>
      <c r="AT14" s="477">
        <f>SUM(AO14:AS14)</f>
        <v>1183627000</v>
      </c>
      <c r="AU14" s="468">
        <f t="shared" si="1"/>
        <v>3833627000</v>
      </c>
      <c r="AV14" s="659" t="s">
        <v>2299</v>
      </c>
    </row>
    <row r="15" spans="1:126" s="10" customFormat="1" ht="89.25" customHeight="1" x14ac:dyDescent="0.2">
      <c r="A15" s="1487"/>
      <c r="B15" s="1418"/>
      <c r="C15" s="1418"/>
      <c r="D15" s="1424"/>
      <c r="E15" s="1418"/>
      <c r="F15" s="1368"/>
      <c r="G15" s="1371"/>
      <c r="H15" s="1374"/>
      <c r="I15" s="1374"/>
      <c r="J15" s="1374"/>
      <c r="K15" s="1374"/>
      <c r="L15" s="1377"/>
      <c r="M15" s="1380"/>
      <c r="N15" s="1445" t="s">
        <v>373</v>
      </c>
      <c r="O15" s="1369" t="s">
        <v>947</v>
      </c>
      <c r="P15" s="1447" t="s">
        <v>13</v>
      </c>
      <c r="Q15" s="1449">
        <v>0</v>
      </c>
      <c r="R15" s="1449">
        <v>4</v>
      </c>
      <c r="S15" s="1449"/>
      <c r="T15" s="1449">
        <v>2</v>
      </c>
      <c r="U15" s="1449">
        <v>1</v>
      </c>
      <c r="V15" s="1451">
        <v>1</v>
      </c>
      <c r="W15" s="1355"/>
      <c r="X15" s="1361"/>
      <c r="Y15" s="1361"/>
      <c r="Z15" s="1361"/>
      <c r="AA15" s="1357"/>
      <c r="AB15" s="1359">
        <f t="shared" ref="AB15:AB22" si="2">W15+X15+Y15+Z15+AA15</f>
        <v>0</v>
      </c>
      <c r="AC15" s="1355"/>
      <c r="AD15" s="1361">
        <v>2000000000</v>
      </c>
      <c r="AE15" s="1361"/>
      <c r="AF15" s="1361"/>
      <c r="AG15" s="1357"/>
      <c r="AH15" s="1359">
        <f t="shared" ref="AH15" si="3">AC15+AD15+AE15+AF15+AG15</f>
        <v>2000000000</v>
      </c>
      <c r="AI15" s="1355"/>
      <c r="AJ15" s="1361">
        <v>1000000000</v>
      </c>
      <c r="AK15" s="1361"/>
      <c r="AL15" s="1361"/>
      <c r="AM15" s="1357"/>
      <c r="AN15" s="1359">
        <f>SUM(AI15:AM15)</f>
        <v>1000000000</v>
      </c>
      <c r="AO15" s="1355"/>
      <c r="AP15" s="1361">
        <v>1000000000</v>
      </c>
      <c r="AQ15" s="1361"/>
      <c r="AR15" s="1361"/>
      <c r="AS15" s="1357"/>
      <c r="AT15" s="1359">
        <f>SUM(AO15:AS15)</f>
        <v>1000000000</v>
      </c>
      <c r="AU15" s="1363">
        <f t="shared" si="1"/>
        <v>4000000000</v>
      </c>
      <c r="AV15" s="1365" t="s">
        <v>2299</v>
      </c>
    </row>
    <row r="16" spans="1:126" s="10" customFormat="1" ht="38.25" customHeight="1" x14ac:dyDescent="0.2">
      <c r="A16" s="1487"/>
      <c r="B16" s="1418"/>
      <c r="C16" s="1418"/>
      <c r="D16" s="1424"/>
      <c r="E16" s="1418"/>
      <c r="F16" s="1381" t="s">
        <v>856</v>
      </c>
      <c r="G16" s="1384" t="s">
        <v>851</v>
      </c>
      <c r="H16" s="1387">
        <v>656793</v>
      </c>
      <c r="I16" s="1387">
        <v>656793</v>
      </c>
      <c r="J16" s="1392">
        <v>656793</v>
      </c>
      <c r="K16" s="1392">
        <v>656793</v>
      </c>
      <c r="L16" s="1392">
        <v>656793</v>
      </c>
      <c r="M16" s="1395">
        <v>656793</v>
      </c>
      <c r="N16" s="1446"/>
      <c r="O16" s="1371"/>
      <c r="P16" s="1448"/>
      <c r="Q16" s="1450"/>
      <c r="R16" s="1450"/>
      <c r="S16" s="1450"/>
      <c r="T16" s="1450"/>
      <c r="U16" s="1450"/>
      <c r="V16" s="1452"/>
      <c r="W16" s="1356"/>
      <c r="X16" s="1362"/>
      <c r="Y16" s="1362"/>
      <c r="Z16" s="1362"/>
      <c r="AA16" s="1358"/>
      <c r="AB16" s="1360"/>
      <c r="AC16" s="1356"/>
      <c r="AD16" s="1362"/>
      <c r="AE16" s="1362"/>
      <c r="AF16" s="1362"/>
      <c r="AG16" s="1358"/>
      <c r="AH16" s="1360"/>
      <c r="AI16" s="1356"/>
      <c r="AJ16" s="1362"/>
      <c r="AK16" s="1362"/>
      <c r="AL16" s="1362"/>
      <c r="AM16" s="1358"/>
      <c r="AN16" s="1360"/>
      <c r="AO16" s="1356"/>
      <c r="AP16" s="1362"/>
      <c r="AQ16" s="1362"/>
      <c r="AR16" s="1362"/>
      <c r="AS16" s="1358"/>
      <c r="AT16" s="1360"/>
      <c r="AU16" s="1364"/>
      <c r="AV16" s="1348"/>
    </row>
    <row r="17" spans="1:48" s="10" customFormat="1" ht="76.5" customHeight="1" x14ac:dyDescent="0.2">
      <c r="A17" s="1487"/>
      <c r="B17" s="1418"/>
      <c r="C17" s="1418"/>
      <c r="D17" s="1424"/>
      <c r="E17" s="1418"/>
      <c r="F17" s="1382"/>
      <c r="G17" s="1385"/>
      <c r="H17" s="1388"/>
      <c r="I17" s="1390"/>
      <c r="J17" s="1393"/>
      <c r="K17" s="1393"/>
      <c r="L17" s="1393"/>
      <c r="M17" s="1396"/>
      <c r="N17" s="1" t="s">
        <v>2069</v>
      </c>
      <c r="O17" s="27" t="s">
        <v>377</v>
      </c>
      <c r="P17" s="12" t="s">
        <v>13</v>
      </c>
      <c r="Q17" s="14">
        <v>0</v>
      </c>
      <c r="R17" s="14">
        <v>1</v>
      </c>
      <c r="S17" s="14"/>
      <c r="T17" s="14"/>
      <c r="U17" s="14">
        <v>1</v>
      </c>
      <c r="V17" s="28"/>
      <c r="W17" s="461"/>
      <c r="X17" s="11"/>
      <c r="Y17" s="11"/>
      <c r="Z17" s="11"/>
      <c r="AA17" s="11"/>
      <c r="AB17" s="467"/>
      <c r="AC17" s="463"/>
      <c r="AD17" s="464"/>
      <c r="AE17" s="464"/>
      <c r="AF17" s="464"/>
      <c r="AG17" s="464"/>
      <c r="AH17" s="465"/>
      <c r="AI17" s="466"/>
      <c r="AJ17" s="11">
        <v>4000000000</v>
      </c>
      <c r="AK17" s="11"/>
      <c r="AL17" s="11"/>
      <c r="AM17" s="11"/>
      <c r="AN17" s="469">
        <f>SUM(AI17:AM17)</f>
        <v>4000000000</v>
      </c>
      <c r="AO17" s="461"/>
      <c r="AP17" s="11"/>
      <c r="AQ17" s="11"/>
      <c r="AR17" s="11"/>
      <c r="AS17" s="11"/>
      <c r="AT17" s="467"/>
      <c r="AU17" s="468">
        <f t="shared" ref="AU17:AU18" si="4">SUM(AB17+AH17+AN17+AT17)</f>
        <v>4000000000</v>
      </c>
      <c r="AV17" s="659" t="s">
        <v>2299</v>
      </c>
    </row>
    <row r="18" spans="1:48" s="10" customFormat="1" ht="33" customHeight="1" x14ac:dyDescent="0.2">
      <c r="A18" s="1487"/>
      <c r="B18" s="1418"/>
      <c r="C18" s="1418"/>
      <c r="D18" s="1424"/>
      <c r="E18" s="1418"/>
      <c r="F18" s="1383"/>
      <c r="G18" s="1386"/>
      <c r="H18" s="1389"/>
      <c r="I18" s="1391"/>
      <c r="J18" s="1394"/>
      <c r="K18" s="1394"/>
      <c r="L18" s="1394"/>
      <c r="M18" s="1396"/>
      <c r="N18" s="1445" t="s">
        <v>853</v>
      </c>
      <c r="O18" s="1372" t="s">
        <v>375</v>
      </c>
      <c r="P18" s="1449" t="s">
        <v>13</v>
      </c>
      <c r="Q18" s="1449">
        <v>0</v>
      </c>
      <c r="R18" s="1449">
        <v>1</v>
      </c>
      <c r="S18" s="1449"/>
      <c r="T18" s="1449">
        <v>1</v>
      </c>
      <c r="U18" s="1449"/>
      <c r="V18" s="1451"/>
      <c r="W18" s="1489"/>
      <c r="X18" s="1491"/>
      <c r="Y18" s="1491"/>
      <c r="Z18" s="1491"/>
      <c r="AA18" s="1491"/>
      <c r="AB18" s="1493"/>
      <c r="AC18" s="1489"/>
      <c r="AD18" s="1491">
        <v>2000000000</v>
      </c>
      <c r="AE18" s="1491"/>
      <c r="AF18" s="1491"/>
      <c r="AG18" s="1491"/>
      <c r="AH18" s="1359">
        <f t="shared" ref="AH18" si="5">AC18+AD18+AE18+AF18+AG18</f>
        <v>2000000000</v>
      </c>
      <c r="AI18" s="1489"/>
      <c r="AJ18" s="1491"/>
      <c r="AK18" s="1491"/>
      <c r="AL18" s="1491"/>
      <c r="AM18" s="1491"/>
      <c r="AN18" s="1359">
        <f>SUM(AI18:AM18)</f>
        <v>0</v>
      </c>
      <c r="AO18" s="1489"/>
      <c r="AP18" s="1491"/>
      <c r="AQ18" s="1491"/>
      <c r="AR18" s="1491"/>
      <c r="AS18" s="1491"/>
      <c r="AT18" s="1493"/>
      <c r="AU18" s="1363">
        <f t="shared" si="4"/>
        <v>2000000000</v>
      </c>
      <c r="AV18" s="1365" t="s">
        <v>2299</v>
      </c>
    </row>
    <row r="19" spans="1:48" s="10" customFormat="1" ht="59.25" customHeight="1" x14ac:dyDescent="0.2">
      <c r="A19" s="1487"/>
      <c r="B19" s="1418"/>
      <c r="C19" s="1418"/>
      <c r="D19" s="1424"/>
      <c r="E19" s="1418"/>
      <c r="F19" s="358" t="s">
        <v>2355</v>
      </c>
      <c r="G19" s="869" t="s">
        <v>2176</v>
      </c>
      <c r="H19" s="353">
        <v>18</v>
      </c>
      <c r="I19" s="353">
        <v>12.6</v>
      </c>
      <c r="J19" s="354">
        <v>18</v>
      </c>
      <c r="K19" s="354">
        <v>16</v>
      </c>
      <c r="L19" s="354">
        <v>14</v>
      </c>
      <c r="M19" s="355">
        <v>12.6</v>
      </c>
      <c r="N19" s="1446"/>
      <c r="O19" s="1374"/>
      <c r="P19" s="1450"/>
      <c r="Q19" s="1450"/>
      <c r="R19" s="1450"/>
      <c r="S19" s="1450"/>
      <c r="T19" s="1450"/>
      <c r="U19" s="1450"/>
      <c r="V19" s="1452"/>
      <c r="W19" s="1490"/>
      <c r="X19" s="1492"/>
      <c r="Y19" s="1492"/>
      <c r="Z19" s="1492"/>
      <c r="AA19" s="1492"/>
      <c r="AB19" s="1494"/>
      <c r="AC19" s="1490"/>
      <c r="AD19" s="1492"/>
      <c r="AE19" s="1492"/>
      <c r="AF19" s="1492"/>
      <c r="AG19" s="1492"/>
      <c r="AH19" s="1360"/>
      <c r="AI19" s="1490"/>
      <c r="AJ19" s="1492"/>
      <c r="AK19" s="1492"/>
      <c r="AL19" s="1492"/>
      <c r="AM19" s="1492"/>
      <c r="AN19" s="1496"/>
      <c r="AO19" s="1490"/>
      <c r="AP19" s="1492"/>
      <c r="AQ19" s="1492"/>
      <c r="AR19" s="1492"/>
      <c r="AS19" s="1492"/>
      <c r="AT19" s="1495"/>
      <c r="AU19" s="1364"/>
      <c r="AV19" s="1348"/>
    </row>
    <row r="20" spans="1:48" s="10" customFormat="1" ht="91.5" customHeight="1" x14ac:dyDescent="0.2">
      <c r="A20" s="1487"/>
      <c r="B20" s="1418"/>
      <c r="C20" s="1418"/>
      <c r="D20" s="1424"/>
      <c r="E20" s="1418"/>
      <c r="F20" s="1366" t="s">
        <v>857</v>
      </c>
      <c r="G20" s="1412" t="s">
        <v>852</v>
      </c>
      <c r="H20" s="1349">
        <v>0.1</v>
      </c>
      <c r="I20" s="1349">
        <v>0.11</v>
      </c>
      <c r="J20" s="1349">
        <v>0.1</v>
      </c>
      <c r="K20" s="1349">
        <v>0.1</v>
      </c>
      <c r="L20" s="1349">
        <v>0.11</v>
      </c>
      <c r="M20" s="1352">
        <v>0.11</v>
      </c>
      <c r="N20" s="1" t="s">
        <v>1007</v>
      </c>
      <c r="O20" s="27" t="s">
        <v>379</v>
      </c>
      <c r="P20" s="12" t="s">
        <v>13</v>
      </c>
      <c r="Q20" s="14">
        <v>0</v>
      </c>
      <c r="R20" s="14">
        <v>1</v>
      </c>
      <c r="S20" s="14"/>
      <c r="T20" s="14"/>
      <c r="U20" s="14">
        <v>1</v>
      </c>
      <c r="V20" s="28"/>
      <c r="W20" s="470"/>
      <c r="X20" s="471"/>
      <c r="Y20" s="471"/>
      <c r="Z20" s="471"/>
      <c r="AA20" s="471"/>
      <c r="AB20" s="472">
        <f t="shared" si="2"/>
        <v>0</v>
      </c>
      <c r="AC20" s="468"/>
      <c r="AD20" s="471"/>
      <c r="AE20" s="471"/>
      <c r="AF20" s="471"/>
      <c r="AG20" s="471"/>
      <c r="AH20" s="472">
        <f t="shared" ref="AH20" si="6">AC20+AD20+AE20+AF20+AG20</f>
        <v>0</v>
      </c>
      <c r="AI20" s="468"/>
      <c r="AJ20" s="471">
        <v>2000000000</v>
      </c>
      <c r="AK20" s="471"/>
      <c r="AL20" s="471"/>
      <c r="AM20" s="475"/>
      <c r="AN20" s="476">
        <f t="shared" ref="AN20:AN22" si="7">SUM(AI20:AM20)</f>
        <v>2000000000</v>
      </c>
      <c r="AO20" s="468"/>
      <c r="AP20" s="471"/>
      <c r="AQ20" s="471"/>
      <c r="AR20" s="471"/>
      <c r="AS20" s="475"/>
      <c r="AT20" s="476"/>
      <c r="AU20" s="468">
        <f t="shared" si="1"/>
        <v>2000000000</v>
      </c>
      <c r="AV20" s="659" t="s">
        <v>2299</v>
      </c>
    </row>
    <row r="21" spans="1:48" s="10" customFormat="1" ht="57.75" customHeight="1" x14ac:dyDescent="0.2">
      <c r="A21" s="1487"/>
      <c r="B21" s="1418"/>
      <c r="C21" s="1418"/>
      <c r="D21" s="1424"/>
      <c r="E21" s="1418"/>
      <c r="F21" s="1367"/>
      <c r="G21" s="1431"/>
      <c r="H21" s="1350"/>
      <c r="I21" s="1350"/>
      <c r="J21" s="1350"/>
      <c r="K21" s="1350"/>
      <c r="L21" s="1350"/>
      <c r="M21" s="1353"/>
      <c r="N21" s="1" t="s">
        <v>380</v>
      </c>
      <c r="O21" s="27" t="s">
        <v>948</v>
      </c>
      <c r="P21" s="12" t="s">
        <v>13</v>
      </c>
      <c r="Q21" s="14">
        <v>0</v>
      </c>
      <c r="R21" s="14">
        <v>2</v>
      </c>
      <c r="S21" s="14"/>
      <c r="T21" s="14"/>
      <c r="U21" s="14">
        <v>1</v>
      </c>
      <c r="V21" s="28">
        <v>1</v>
      </c>
      <c r="W21" s="470"/>
      <c r="X21" s="471"/>
      <c r="Y21" s="471"/>
      <c r="Z21" s="471"/>
      <c r="AA21" s="471"/>
      <c r="AB21" s="472">
        <f t="shared" si="2"/>
        <v>0</v>
      </c>
      <c r="AC21" s="468"/>
      <c r="AD21" s="471"/>
      <c r="AE21" s="471"/>
      <c r="AF21" s="471"/>
      <c r="AG21" s="471"/>
      <c r="AH21" s="473">
        <f>AC21+AD21+AE21+AF21+AG21</f>
        <v>0</v>
      </c>
      <c r="AI21" s="468"/>
      <c r="AJ21" s="471"/>
      <c r="AK21" s="471">
        <v>1000000000</v>
      </c>
      <c r="AL21" s="471"/>
      <c r="AM21" s="475"/>
      <c r="AN21" s="476">
        <f t="shared" si="7"/>
        <v>1000000000</v>
      </c>
      <c r="AO21" s="468"/>
      <c r="AP21" s="471"/>
      <c r="AQ21" s="471">
        <v>1000000000</v>
      </c>
      <c r="AR21" s="471"/>
      <c r="AS21" s="475"/>
      <c r="AT21" s="476">
        <f t="shared" ref="AT21" si="8">SUM(AO21:AS21)</f>
        <v>1000000000</v>
      </c>
      <c r="AU21" s="468">
        <f t="shared" si="1"/>
        <v>2000000000</v>
      </c>
      <c r="AV21" s="659" t="s">
        <v>2299</v>
      </c>
    </row>
    <row r="22" spans="1:48" s="10" customFormat="1" ht="72" customHeight="1" x14ac:dyDescent="0.2">
      <c r="A22" s="1487"/>
      <c r="B22" s="1418"/>
      <c r="C22" s="1418"/>
      <c r="D22" s="1424"/>
      <c r="E22" s="1418"/>
      <c r="F22" s="1368"/>
      <c r="G22" s="1432"/>
      <c r="H22" s="1351"/>
      <c r="I22" s="1351"/>
      <c r="J22" s="1351"/>
      <c r="K22" s="1351"/>
      <c r="L22" s="1351"/>
      <c r="M22" s="1354"/>
      <c r="N22" s="1" t="s">
        <v>381</v>
      </c>
      <c r="O22" s="27" t="s">
        <v>382</v>
      </c>
      <c r="P22" s="12" t="s">
        <v>13</v>
      </c>
      <c r="Q22" s="14">
        <v>0</v>
      </c>
      <c r="R22" s="14">
        <v>1</v>
      </c>
      <c r="S22" s="14"/>
      <c r="T22" s="14">
        <v>1</v>
      </c>
      <c r="U22" s="14"/>
      <c r="V22" s="28"/>
      <c r="W22" s="543"/>
      <c r="X22" s="541"/>
      <c r="Y22" s="541"/>
      <c r="Z22" s="478"/>
      <c r="AA22" s="478"/>
      <c r="AB22" s="539">
        <f t="shared" si="2"/>
        <v>0</v>
      </c>
      <c r="AC22" s="479"/>
      <c r="AD22" s="478">
        <v>4124151135</v>
      </c>
      <c r="AE22" s="541"/>
      <c r="AF22" s="541"/>
      <c r="AG22" s="541"/>
      <c r="AH22" s="539">
        <f>AC22+AD22+AE22+AF22+AG22</f>
        <v>4124151135</v>
      </c>
      <c r="AI22" s="479"/>
      <c r="AJ22" s="541"/>
      <c r="AK22" s="541"/>
      <c r="AL22" s="478"/>
      <c r="AM22" s="542"/>
      <c r="AN22" s="790">
        <f t="shared" si="7"/>
        <v>0</v>
      </c>
      <c r="AO22" s="479"/>
      <c r="AP22" s="478"/>
      <c r="AQ22" s="541"/>
      <c r="AR22" s="478"/>
      <c r="AS22" s="478"/>
      <c r="AT22" s="540"/>
      <c r="AU22" s="479">
        <f t="shared" si="1"/>
        <v>4124151135</v>
      </c>
      <c r="AV22" s="659" t="s">
        <v>2299</v>
      </c>
    </row>
    <row r="23" spans="1:48" s="10" customFormat="1" ht="12.75" customHeight="1" x14ac:dyDescent="0.2">
      <c r="A23" s="1487"/>
      <c r="B23" s="1418"/>
      <c r="C23" s="1418"/>
      <c r="D23" s="791"/>
      <c r="E23" s="791"/>
      <c r="F23" s="792"/>
      <c r="G23" s="793"/>
      <c r="H23" s="793"/>
      <c r="I23" s="793"/>
      <c r="J23" s="793"/>
      <c r="K23" s="793"/>
      <c r="L23" s="793"/>
      <c r="M23" s="794"/>
      <c r="N23" s="795"/>
      <c r="O23" s="796"/>
      <c r="P23" s="796"/>
      <c r="Q23" s="797"/>
      <c r="R23" s="797"/>
      <c r="S23" s="797"/>
      <c r="T23" s="797"/>
      <c r="U23" s="797"/>
      <c r="V23" s="798"/>
      <c r="W23" s="799">
        <f t="shared" ref="W23:AU23" si="9">+SUM(W9:W22)</f>
        <v>0</v>
      </c>
      <c r="X23" s="800">
        <f t="shared" si="9"/>
        <v>0</v>
      </c>
      <c r="Y23" s="800">
        <f t="shared" si="9"/>
        <v>2030000000</v>
      </c>
      <c r="Z23" s="800">
        <f t="shared" si="9"/>
        <v>0</v>
      </c>
      <c r="AA23" s="800">
        <f t="shared" si="9"/>
        <v>1000000000</v>
      </c>
      <c r="AB23" s="800">
        <f t="shared" si="9"/>
        <v>3030000000</v>
      </c>
      <c r="AC23" s="800">
        <f t="shared" si="9"/>
        <v>0</v>
      </c>
      <c r="AD23" s="800">
        <f t="shared" si="9"/>
        <v>8124151135</v>
      </c>
      <c r="AE23" s="800">
        <f t="shared" si="9"/>
        <v>2000000000</v>
      </c>
      <c r="AF23" s="800">
        <f t="shared" si="9"/>
        <v>0</v>
      </c>
      <c r="AG23" s="800">
        <f t="shared" si="9"/>
        <v>1000000000</v>
      </c>
      <c r="AH23" s="800">
        <f t="shared" si="9"/>
        <v>11124151135</v>
      </c>
      <c r="AI23" s="800">
        <f t="shared" si="9"/>
        <v>0</v>
      </c>
      <c r="AJ23" s="800">
        <f t="shared" si="9"/>
        <v>8000000000</v>
      </c>
      <c r="AK23" s="800">
        <f t="shared" si="9"/>
        <v>2116152678</v>
      </c>
      <c r="AL23" s="800">
        <f t="shared" si="9"/>
        <v>0</v>
      </c>
      <c r="AM23" s="800">
        <f t="shared" si="9"/>
        <v>1000000000</v>
      </c>
      <c r="AN23" s="800">
        <f t="shared" si="9"/>
        <v>11116152678</v>
      </c>
      <c r="AO23" s="800">
        <f t="shared" si="9"/>
        <v>0</v>
      </c>
      <c r="AP23" s="800">
        <f t="shared" si="9"/>
        <v>1000000000</v>
      </c>
      <c r="AQ23" s="800">
        <f t="shared" si="9"/>
        <v>2000000000</v>
      </c>
      <c r="AR23" s="800">
        <f t="shared" si="9"/>
        <v>0</v>
      </c>
      <c r="AS23" s="800">
        <f t="shared" si="9"/>
        <v>1183627000</v>
      </c>
      <c r="AT23" s="800">
        <f t="shared" si="9"/>
        <v>4183627000</v>
      </c>
      <c r="AU23" s="800">
        <f t="shared" si="9"/>
        <v>29453930813</v>
      </c>
      <c r="AV23" s="801"/>
    </row>
    <row r="24" spans="1:48" s="10" customFormat="1" ht="62.25" customHeight="1" x14ac:dyDescent="0.2">
      <c r="A24" s="1487"/>
      <c r="B24" s="1436" t="s">
        <v>34</v>
      </c>
      <c r="C24" s="1433" t="s">
        <v>70</v>
      </c>
      <c r="D24" s="1424" t="s">
        <v>383</v>
      </c>
      <c r="E24" s="1418" t="s">
        <v>2289</v>
      </c>
      <c r="F24" s="233" t="s">
        <v>1054</v>
      </c>
      <c r="G24" s="16" t="s">
        <v>1050</v>
      </c>
      <c r="H24" s="16">
        <v>54</v>
      </c>
      <c r="I24" s="30">
        <v>100</v>
      </c>
      <c r="J24" s="16">
        <v>60</v>
      </c>
      <c r="K24" s="16">
        <v>70</v>
      </c>
      <c r="L24" s="16">
        <v>80</v>
      </c>
      <c r="M24" s="31">
        <v>100</v>
      </c>
      <c r="N24" s="1" t="s">
        <v>384</v>
      </c>
      <c r="O24" s="27" t="s">
        <v>949</v>
      </c>
      <c r="P24" s="12" t="s">
        <v>13</v>
      </c>
      <c r="Q24" s="14">
        <v>0</v>
      </c>
      <c r="R24" s="14">
        <v>5</v>
      </c>
      <c r="S24" s="129">
        <v>1</v>
      </c>
      <c r="T24" s="129">
        <v>2</v>
      </c>
      <c r="U24" s="129">
        <v>1</v>
      </c>
      <c r="V24" s="129">
        <v>1</v>
      </c>
      <c r="W24" s="464"/>
      <c r="X24" s="464"/>
      <c r="Y24" s="464">
        <v>100000000</v>
      </c>
      <c r="Z24" s="464"/>
      <c r="AA24" s="464"/>
      <c r="AB24" s="464">
        <f>SUM(W24:AA24)</f>
        <v>100000000</v>
      </c>
      <c r="AC24" s="464"/>
      <c r="AD24" s="464"/>
      <c r="AE24" s="464">
        <v>150000000</v>
      </c>
      <c r="AF24" s="464"/>
      <c r="AG24" s="464"/>
      <c r="AH24" s="464">
        <f>SUM(AC24:AG24)</f>
        <v>150000000</v>
      </c>
      <c r="AI24" s="464"/>
      <c r="AJ24" s="464"/>
      <c r="AK24" s="464">
        <v>150000000</v>
      </c>
      <c r="AL24" s="464"/>
      <c r="AM24" s="464"/>
      <c r="AN24" s="464">
        <f>SUM(AI24:AM24)</f>
        <v>150000000</v>
      </c>
      <c r="AO24" s="464"/>
      <c r="AP24" s="464"/>
      <c r="AQ24" s="464">
        <v>100000000</v>
      </c>
      <c r="AR24" s="464"/>
      <c r="AS24" s="464"/>
      <c r="AT24" s="464">
        <f>SUM(AO24:AS24)</f>
        <v>100000000</v>
      </c>
      <c r="AU24" s="465">
        <f>+AB24+AH24+AN24+AT24</f>
        <v>500000000</v>
      </c>
      <c r="AV24" s="659" t="s">
        <v>385</v>
      </c>
    </row>
    <row r="25" spans="1:48" s="10" customFormat="1" ht="96.75" customHeight="1" x14ac:dyDescent="0.2">
      <c r="A25" s="1487"/>
      <c r="B25" s="1437"/>
      <c r="C25" s="1434"/>
      <c r="D25" s="1424"/>
      <c r="E25" s="1418"/>
      <c r="F25" s="233" t="s">
        <v>1055</v>
      </c>
      <c r="G25" s="16" t="s">
        <v>1051</v>
      </c>
      <c r="H25" s="16">
        <v>15</v>
      </c>
      <c r="I25" s="30">
        <v>100</v>
      </c>
      <c r="J25" s="16">
        <v>30</v>
      </c>
      <c r="K25" s="16">
        <v>50</v>
      </c>
      <c r="L25" s="16">
        <v>70</v>
      </c>
      <c r="M25" s="31">
        <v>100</v>
      </c>
      <c r="N25" s="1" t="s">
        <v>386</v>
      </c>
      <c r="O25" s="27" t="s">
        <v>950</v>
      </c>
      <c r="P25" s="12" t="s">
        <v>13</v>
      </c>
      <c r="Q25" s="14">
        <v>0</v>
      </c>
      <c r="R25" s="14">
        <v>2</v>
      </c>
      <c r="S25" s="129">
        <v>0</v>
      </c>
      <c r="T25" s="129">
        <v>1</v>
      </c>
      <c r="U25" s="129">
        <v>1</v>
      </c>
      <c r="V25" s="129">
        <v>0</v>
      </c>
      <c r="W25" s="464"/>
      <c r="X25" s="464"/>
      <c r="Y25" s="464"/>
      <c r="Z25" s="464"/>
      <c r="AA25" s="464"/>
      <c r="AB25" s="464">
        <f t="shared" ref="AB25:AB35" si="10">SUM(W25:AA25)</f>
        <v>0</v>
      </c>
      <c r="AC25" s="464"/>
      <c r="AD25" s="464"/>
      <c r="AE25" s="464">
        <v>100000000</v>
      </c>
      <c r="AF25" s="464"/>
      <c r="AG25" s="464"/>
      <c r="AH25" s="464">
        <f t="shared" ref="AH25:AH35" si="11">SUM(AC25:AG25)</f>
        <v>100000000</v>
      </c>
      <c r="AI25" s="464"/>
      <c r="AJ25" s="464"/>
      <c r="AK25" s="464">
        <v>100000000</v>
      </c>
      <c r="AL25" s="464"/>
      <c r="AM25" s="464"/>
      <c r="AN25" s="464">
        <f>SUM(AI25:AM25)</f>
        <v>100000000</v>
      </c>
      <c r="AO25" s="464"/>
      <c r="AP25" s="464"/>
      <c r="AQ25" s="464"/>
      <c r="AR25" s="464"/>
      <c r="AS25" s="464"/>
      <c r="AT25" s="464">
        <f t="shared" ref="AT25:AT35" si="12">SUM(AO25:AS25)</f>
        <v>0</v>
      </c>
      <c r="AU25" s="465">
        <f t="shared" ref="AU25:AU35" si="13">+AB25+AH25+AN25+AT25</f>
        <v>200000000</v>
      </c>
      <c r="AV25" s="659" t="s">
        <v>385</v>
      </c>
    </row>
    <row r="26" spans="1:48" s="10" customFormat="1" ht="94.5" customHeight="1" x14ac:dyDescent="0.2">
      <c r="A26" s="1487"/>
      <c r="B26" s="1437"/>
      <c r="C26" s="1434"/>
      <c r="D26" s="1424"/>
      <c r="E26" s="1418"/>
      <c r="F26" s="1408" t="s">
        <v>1056</v>
      </c>
      <c r="G26" s="1441" t="s">
        <v>1052</v>
      </c>
      <c r="H26" s="1442">
        <v>16</v>
      </c>
      <c r="I26" s="1416">
        <v>25</v>
      </c>
      <c r="J26" s="1400">
        <v>7</v>
      </c>
      <c r="K26" s="1400">
        <v>10</v>
      </c>
      <c r="L26" s="1400">
        <v>8</v>
      </c>
      <c r="M26" s="1403">
        <v>25</v>
      </c>
      <c r="N26" s="1" t="s">
        <v>390</v>
      </c>
      <c r="O26" s="27" t="s">
        <v>951</v>
      </c>
      <c r="P26" s="12" t="s">
        <v>13</v>
      </c>
      <c r="Q26" s="14">
        <v>0</v>
      </c>
      <c r="R26" s="14">
        <v>3</v>
      </c>
      <c r="S26" s="129">
        <v>0</v>
      </c>
      <c r="T26" s="129">
        <v>1</v>
      </c>
      <c r="U26" s="129">
        <v>1</v>
      </c>
      <c r="V26" s="129">
        <v>1</v>
      </c>
      <c r="W26" s="464"/>
      <c r="X26" s="464"/>
      <c r="Y26" s="464">
        <v>100000000</v>
      </c>
      <c r="Z26" s="464"/>
      <c r="AA26" s="464"/>
      <c r="AB26" s="464">
        <f t="shared" si="10"/>
        <v>100000000</v>
      </c>
      <c r="AC26" s="464"/>
      <c r="AD26" s="464"/>
      <c r="AE26" s="464">
        <v>150000000</v>
      </c>
      <c r="AF26" s="464"/>
      <c r="AG26" s="464"/>
      <c r="AH26" s="464">
        <f t="shared" si="11"/>
        <v>150000000</v>
      </c>
      <c r="AI26" s="464"/>
      <c r="AJ26" s="464"/>
      <c r="AK26" s="464">
        <v>150750000</v>
      </c>
      <c r="AL26" s="464"/>
      <c r="AM26" s="464"/>
      <c r="AN26" s="464">
        <f t="shared" ref="AN26:AN35" si="14">SUM(AI26:AM26)</f>
        <v>150750000</v>
      </c>
      <c r="AO26" s="464"/>
      <c r="AP26" s="464"/>
      <c r="AQ26" s="464">
        <v>156780000</v>
      </c>
      <c r="AR26" s="464"/>
      <c r="AS26" s="464"/>
      <c r="AT26" s="464">
        <f t="shared" si="12"/>
        <v>156780000</v>
      </c>
      <c r="AU26" s="465">
        <f t="shared" si="13"/>
        <v>557530000</v>
      </c>
      <c r="AV26" s="659" t="s">
        <v>385</v>
      </c>
    </row>
    <row r="27" spans="1:48" s="10" customFormat="1" ht="105.75" customHeight="1" x14ac:dyDescent="0.2">
      <c r="A27" s="1487"/>
      <c r="B27" s="1437"/>
      <c r="C27" s="1434"/>
      <c r="D27" s="1424"/>
      <c r="E27" s="1418"/>
      <c r="F27" s="1409"/>
      <c r="G27" s="1441"/>
      <c r="H27" s="1443"/>
      <c r="I27" s="1429"/>
      <c r="J27" s="1401"/>
      <c r="K27" s="1401"/>
      <c r="L27" s="1401"/>
      <c r="M27" s="1404"/>
      <c r="N27" s="1" t="s">
        <v>391</v>
      </c>
      <c r="O27" s="27" t="s">
        <v>952</v>
      </c>
      <c r="P27" s="12" t="s">
        <v>13</v>
      </c>
      <c r="Q27" s="14">
        <v>0</v>
      </c>
      <c r="R27" s="14">
        <v>2</v>
      </c>
      <c r="S27" s="129">
        <v>0</v>
      </c>
      <c r="T27" s="129">
        <v>1</v>
      </c>
      <c r="U27" s="129">
        <v>1</v>
      </c>
      <c r="V27" s="129">
        <v>0</v>
      </c>
      <c r="W27" s="464"/>
      <c r="X27" s="464"/>
      <c r="Y27" s="464">
        <v>100000000</v>
      </c>
      <c r="Z27" s="464"/>
      <c r="AA27" s="464"/>
      <c r="AB27" s="464">
        <f t="shared" si="10"/>
        <v>100000000</v>
      </c>
      <c r="AC27" s="464"/>
      <c r="AD27" s="464"/>
      <c r="AE27" s="464"/>
      <c r="AF27" s="464"/>
      <c r="AG27" s="464"/>
      <c r="AH27" s="464">
        <f t="shared" si="11"/>
        <v>0</v>
      </c>
      <c r="AI27" s="464"/>
      <c r="AJ27" s="464"/>
      <c r="AK27" s="464">
        <v>150000000</v>
      </c>
      <c r="AL27" s="464"/>
      <c r="AM27" s="464"/>
      <c r="AN27" s="464">
        <f t="shared" si="14"/>
        <v>150000000</v>
      </c>
      <c r="AO27" s="464"/>
      <c r="AP27" s="464"/>
      <c r="AQ27" s="464">
        <v>150749999.99999997</v>
      </c>
      <c r="AR27" s="464"/>
      <c r="AS27" s="464"/>
      <c r="AT27" s="464">
        <f t="shared" si="12"/>
        <v>150749999.99999997</v>
      </c>
      <c r="AU27" s="465">
        <f t="shared" si="13"/>
        <v>400750000</v>
      </c>
      <c r="AV27" s="659" t="s">
        <v>385</v>
      </c>
    </row>
    <row r="28" spans="1:48" s="10" customFormat="1" ht="52.5" customHeight="1" x14ac:dyDescent="0.2">
      <c r="A28" s="1487"/>
      <c r="B28" s="1437"/>
      <c r="C28" s="1434"/>
      <c r="D28" s="1424"/>
      <c r="E28" s="1418"/>
      <c r="F28" s="1409"/>
      <c r="G28" s="1441"/>
      <c r="H28" s="1443"/>
      <c r="I28" s="1429"/>
      <c r="J28" s="1401"/>
      <c r="K28" s="1401"/>
      <c r="L28" s="1401"/>
      <c r="M28" s="1404"/>
      <c r="N28" s="1" t="s">
        <v>392</v>
      </c>
      <c r="O28" s="32" t="s">
        <v>953</v>
      </c>
      <c r="P28" s="12" t="s">
        <v>13</v>
      </c>
      <c r="Q28" s="14">
        <v>0</v>
      </c>
      <c r="R28" s="14">
        <v>2</v>
      </c>
      <c r="S28" s="129">
        <v>0</v>
      </c>
      <c r="T28" s="129">
        <v>1</v>
      </c>
      <c r="U28" s="129">
        <v>1</v>
      </c>
      <c r="V28" s="129">
        <v>0</v>
      </c>
      <c r="W28" s="464"/>
      <c r="X28" s="464"/>
      <c r="Y28" s="464">
        <v>100000000</v>
      </c>
      <c r="Z28" s="464"/>
      <c r="AA28" s="464"/>
      <c r="AB28" s="464">
        <f t="shared" si="10"/>
        <v>100000000</v>
      </c>
      <c r="AC28" s="464"/>
      <c r="AD28" s="464"/>
      <c r="AE28" s="464"/>
      <c r="AF28" s="464"/>
      <c r="AG28" s="464"/>
      <c r="AH28" s="464">
        <f t="shared" si="11"/>
        <v>0</v>
      </c>
      <c r="AI28" s="464"/>
      <c r="AJ28" s="464"/>
      <c r="AK28" s="464"/>
      <c r="AL28" s="464"/>
      <c r="AM28" s="464"/>
      <c r="AN28" s="464">
        <f t="shared" si="14"/>
        <v>0</v>
      </c>
      <c r="AO28" s="464"/>
      <c r="AP28" s="464"/>
      <c r="AQ28" s="464"/>
      <c r="AR28" s="464"/>
      <c r="AS28" s="464"/>
      <c r="AT28" s="464">
        <f t="shared" si="12"/>
        <v>0</v>
      </c>
      <c r="AU28" s="465">
        <f t="shared" si="13"/>
        <v>100000000</v>
      </c>
      <c r="AV28" s="659" t="s">
        <v>385</v>
      </c>
    </row>
    <row r="29" spans="1:48" s="10" customFormat="1" ht="57" customHeight="1" x14ac:dyDescent="0.2">
      <c r="A29" s="1487"/>
      <c r="B29" s="1437"/>
      <c r="C29" s="1434"/>
      <c r="D29" s="1424"/>
      <c r="E29" s="1418"/>
      <c r="F29" s="1410"/>
      <c r="G29" s="1441"/>
      <c r="H29" s="1444"/>
      <c r="I29" s="1430"/>
      <c r="J29" s="1402"/>
      <c r="K29" s="1402"/>
      <c r="L29" s="1402"/>
      <c r="M29" s="1405"/>
      <c r="N29" s="1" t="s">
        <v>387</v>
      </c>
      <c r="O29" s="27" t="s">
        <v>393</v>
      </c>
      <c r="P29" s="12" t="s">
        <v>13</v>
      </c>
      <c r="Q29" s="14">
        <v>0</v>
      </c>
      <c r="R29" s="14">
        <v>1</v>
      </c>
      <c r="S29" s="129">
        <v>0</v>
      </c>
      <c r="T29" s="129">
        <v>0</v>
      </c>
      <c r="U29" s="129">
        <v>0</v>
      </c>
      <c r="V29" s="129">
        <v>1</v>
      </c>
      <c r="W29" s="464"/>
      <c r="X29" s="464"/>
      <c r="Y29" s="464"/>
      <c r="Z29" s="464"/>
      <c r="AA29" s="464"/>
      <c r="AB29" s="464">
        <f t="shared" si="10"/>
        <v>0</v>
      </c>
      <c r="AC29" s="464"/>
      <c r="AD29" s="464"/>
      <c r="AE29" s="464">
        <v>400000000</v>
      </c>
      <c r="AF29" s="464"/>
      <c r="AG29" s="464"/>
      <c r="AH29" s="464">
        <f t="shared" si="11"/>
        <v>400000000</v>
      </c>
      <c r="AI29" s="464"/>
      <c r="AJ29" s="464"/>
      <c r="AK29" s="464">
        <v>300000000</v>
      </c>
      <c r="AL29" s="464"/>
      <c r="AM29" s="464"/>
      <c r="AN29" s="464">
        <f t="shared" si="14"/>
        <v>300000000</v>
      </c>
      <c r="AO29" s="464"/>
      <c r="AP29" s="464"/>
      <c r="AQ29" s="464"/>
      <c r="AR29" s="464"/>
      <c r="AS29" s="464"/>
      <c r="AT29" s="464">
        <f t="shared" si="12"/>
        <v>0</v>
      </c>
      <c r="AU29" s="465">
        <f t="shared" si="13"/>
        <v>700000000</v>
      </c>
      <c r="AV29" s="659" t="s">
        <v>385</v>
      </c>
    </row>
    <row r="30" spans="1:48" s="10" customFormat="1" ht="54" customHeight="1" x14ac:dyDescent="0.2">
      <c r="A30" s="1487"/>
      <c r="B30" s="1437"/>
      <c r="C30" s="1434"/>
      <c r="D30" s="1424"/>
      <c r="E30" s="1418"/>
      <c r="F30" s="233" t="s">
        <v>1057</v>
      </c>
      <c r="G30" s="868" t="s">
        <v>1053</v>
      </c>
      <c r="H30" s="15">
        <v>24</v>
      </c>
      <c r="I30" s="33">
        <v>48</v>
      </c>
      <c r="J30" s="34">
        <v>12</v>
      </c>
      <c r="K30" s="34">
        <v>24</v>
      </c>
      <c r="L30" s="34">
        <v>36</v>
      </c>
      <c r="M30" s="35">
        <v>48</v>
      </c>
      <c r="N30" s="1" t="s">
        <v>394</v>
      </c>
      <c r="O30" s="27" t="s">
        <v>954</v>
      </c>
      <c r="P30" s="12" t="s">
        <v>13</v>
      </c>
      <c r="Q30" s="14">
        <v>0</v>
      </c>
      <c r="R30" s="14">
        <v>16</v>
      </c>
      <c r="S30" s="129">
        <v>2</v>
      </c>
      <c r="T30" s="129">
        <v>4</v>
      </c>
      <c r="U30" s="129">
        <v>5</v>
      </c>
      <c r="V30" s="129">
        <v>5</v>
      </c>
      <c r="W30" s="464"/>
      <c r="X30" s="464"/>
      <c r="Y30" s="464">
        <v>30000000</v>
      </c>
      <c r="Z30" s="464"/>
      <c r="AA30" s="464"/>
      <c r="AB30" s="464">
        <f t="shared" si="10"/>
        <v>30000000</v>
      </c>
      <c r="AC30" s="464"/>
      <c r="AD30" s="464"/>
      <c r="AE30" s="464">
        <v>31500000</v>
      </c>
      <c r="AF30" s="464"/>
      <c r="AG30" s="464"/>
      <c r="AH30" s="464">
        <f t="shared" si="11"/>
        <v>31500000</v>
      </c>
      <c r="AI30" s="464"/>
      <c r="AJ30" s="464"/>
      <c r="AK30" s="464">
        <v>33075000</v>
      </c>
      <c r="AL30" s="464"/>
      <c r="AM30" s="464"/>
      <c r="AN30" s="464">
        <f t="shared" si="14"/>
        <v>33075000</v>
      </c>
      <c r="AO30" s="464"/>
      <c r="AP30" s="464"/>
      <c r="AQ30" s="464">
        <v>34728750</v>
      </c>
      <c r="AR30" s="464"/>
      <c r="AS30" s="464"/>
      <c r="AT30" s="464">
        <f t="shared" si="12"/>
        <v>34728750</v>
      </c>
      <c r="AU30" s="465">
        <f t="shared" si="13"/>
        <v>129303750</v>
      </c>
      <c r="AV30" s="659" t="s">
        <v>385</v>
      </c>
    </row>
    <row r="31" spans="1:48" s="10" customFormat="1" ht="49.5" customHeight="1" x14ac:dyDescent="0.2">
      <c r="A31" s="1487"/>
      <c r="B31" s="1437"/>
      <c r="C31" s="1434"/>
      <c r="D31" s="1424"/>
      <c r="E31" s="1418"/>
      <c r="F31" s="1408" t="s">
        <v>1058</v>
      </c>
      <c r="G31" s="1426" t="s">
        <v>2026</v>
      </c>
      <c r="H31" s="1414">
        <v>12</v>
      </c>
      <c r="I31" s="1416">
        <v>28</v>
      </c>
      <c r="J31" s="1400">
        <v>7</v>
      </c>
      <c r="K31" s="1400">
        <v>14</v>
      </c>
      <c r="L31" s="1400">
        <v>21</v>
      </c>
      <c r="M31" s="1403">
        <v>28</v>
      </c>
      <c r="N31" s="1" t="s">
        <v>395</v>
      </c>
      <c r="O31" s="27" t="s">
        <v>955</v>
      </c>
      <c r="P31" s="12" t="s">
        <v>13</v>
      </c>
      <c r="Q31" s="14">
        <v>0</v>
      </c>
      <c r="R31" s="14">
        <v>500</v>
      </c>
      <c r="S31" s="129">
        <v>100</v>
      </c>
      <c r="T31" s="129">
        <v>150</v>
      </c>
      <c r="U31" s="129">
        <v>150</v>
      </c>
      <c r="V31" s="129">
        <v>100</v>
      </c>
      <c r="W31" s="464"/>
      <c r="X31" s="464"/>
      <c r="Y31" s="464">
        <v>100000000</v>
      </c>
      <c r="Z31" s="464"/>
      <c r="AA31" s="464"/>
      <c r="AB31" s="464">
        <f t="shared" si="10"/>
        <v>100000000</v>
      </c>
      <c r="AC31" s="464"/>
      <c r="AD31" s="464"/>
      <c r="AE31" s="464">
        <v>105000000</v>
      </c>
      <c r="AF31" s="464"/>
      <c r="AG31" s="464"/>
      <c r="AH31" s="464">
        <f t="shared" si="11"/>
        <v>105000000</v>
      </c>
      <c r="AI31" s="464"/>
      <c r="AJ31" s="464"/>
      <c r="AK31" s="464">
        <v>110250000</v>
      </c>
      <c r="AL31" s="464"/>
      <c r="AM31" s="464"/>
      <c r="AN31" s="464">
        <f t="shared" si="14"/>
        <v>110250000</v>
      </c>
      <c r="AO31" s="464"/>
      <c r="AP31" s="464"/>
      <c r="AQ31" s="464">
        <v>115762500</v>
      </c>
      <c r="AR31" s="464"/>
      <c r="AS31" s="464"/>
      <c r="AT31" s="464">
        <f t="shared" si="12"/>
        <v>115762500</v>
      </c>
      <c r="AU31" s="465">
        <f t="shared" si="13"/>
        <v>431012500</v>
      </c>
      <c r="AV31" s="659" t="s">
        <v>385</v>
      </c>
    </row>
    <row r="32" spans="1:48" s="10" customFormat="1" ht="40.5" customHeight="1" x14ac:dyDescent="0.2">
      <c r="A32" s="1487"/>
      <c r="B32" s="1437"/>
      <c r="C32" s="1434"/>
      <c r="D32" s="1424"/>
      <c r="E32" s="1418"/>
      <c r="F32" s="1409"/>
      <c r="G32" s="1426"/>
      <c r="H32" s="1427"/>
      <c r="I32" s="1429"/>
      <c r="J32" s="1401"/>
      <c r="K32" s="1401"/>
      <c r="L32" s="1401"/>
      <c r="M32" s="1404"/>
      <c r="N32" s="1" t="s">
        <v>388</v>
      </c>
      <c r="O32" s="27" t="s">
        <v>396</v>
      </c>
      <c r="P32" s="12" t="s">
        <v>13</v>
      </c>
      <c r="Q32" s="14">
        <v>0</v>
      </c>
      <c r="R32" s="14">
        <v>1</v>
      </c>
      <c r="S32" s="129">
        <v>0</v>
      </c>
      <c r="T32" s="129">
        <v>0</v>
      </c>
      <c r="U32" s="129">
        <v>1</v>
      </c>
      <c r="V32" s="129">
        <v>0</v>
      </c>
      <c r="W32" s="464"/>
      <c r="X32" s="464"/>
      <c r="Y32" s="464"/>
      <c r="Z32" s="464"/>
      <c r="AA32" s="464"/>
      <c r="AB32" s="464">
        <f t="shared" si="10"/>
        <v>0</v>
      </c>
      <c r="AC32" s="464"/>
      <c r="AD32" s="464"/>
      <c r="AE32" s="464"/>
      <c r="AF32" s="464"/>
      <c r="AG32" s="464"/>
      <c r="AH32" s="464">
        <f t="shared" si="11"/>
        <v>0</v>
      </c>
      <c r="AI32" s="464"/>
      <c r="AJ32" s="464"/>
      <c r="AK32" s="464"/>
      <c r="AL32" s="464"/>
      <c r="AM32" s="464"/>
      <c r="AN32" s="464">
        <f t="shared" si="14"/>
        <v>0</v>
      </c>
      <c r="AO32" s="464"/>
      <c r="AP32" s="464"/>
      <c r="AQ32" s="464">
        <v>0</v>
      </c>
      <c r="AR32" s="464"/>
      <c r="AS32" s="464"/>
      <c r="AT32" s="464">
        <f t="shared" si="12"/>
        <v>0</v>
      </c>
      <c r="AU32" s="465">
        <f t="shared" si="13"/>
        <v>0</v>
      </c>
      <c r="AV32" s="659" t="s">
        <v>385</v>
      </c>
    </row>
    <row r="33" spans="1:48" s="10" customFormat="1" ht="60" customHeight="1" x14ac:dyDescent="0.2">
      <c r="A33" s="1487"/>
      <c r="B33" s="1437"/>
      <c r="C33" s="1434"/>
      <c r="D33" s="1424"/>
      <c r="E33" s="1418"/>
      <c r="F33" s="1410"/>
      <c r="G33" s="1426"/>
      <c r="H33" s="1428"/>
      <c r="I33" s="1430"/>
      <c r="J33" s="1402"/>
      <c r="K33" s="1402"/>
      <c r="L33" s="1402"/>
      <c r="M33" s="1405"/>
      <c r="N33" s="1" t="s">
        <v>389</v>
      </c>
      <c r="O33" s="27" t="s">
        <v>292</v>
      </c>
      <c r="P33" s="12" t="s">
        <v>13</v>
      </c>
      <c r="Q33" s="14">
        <v>0</v>
      </c>
      <c r="R33" s="14">
        <v>1</v>
      </c>
      <c r="S33" s="129">
        <v>0</v>
      </c>
      <c r="T33" s="129">
        <v>0</v>
      </c>
      <c r="U33" s="129">
        <v>1</v>
      </c>
      <c r="V33" s="129">
        <v>0</v>
      </c>
      <c r="W33" s="464"/>
      <c r="X33" s="464"/>
      <c r="Y33" s="464">
        <v>100000000</v>
      </c>
      <c r="Z33" s="464"/>
      <c r="AA33" s="464"/>
      <c r="AB33" s="464">
        <f t="shared" si="10"/>
        <v>100000000</v>
      </c>
      <c r="AC33" s="464"/>
      <c r="AD33" s="464"/>
      <c r="AE33" s="11"/>
      <c r="AF33" s="464"/>
      <c r="AG33" s="464"/>
      <c r="AH33" s="464">
        <f t="shared" si="11"/>
        <v>0</v>
      </c>
      <c r="AI33" s="464"/>
      <c r="AJ33" s="464"/>
      <c r="AK33" s="464"/>
      <c r="AL33" s="464"/>
      <c r="AM33" s="464"/>
      <c r="AN33" s="464"/>
      <c r="AO33" s="464"/>
      <c r="AP33" s="464"/>
      <c r="AQ33" s="464">
        <v>315000000</v>
      </c>
      <c r="AR33" s="464"/>
      <c r="AS33" s="464"/>
      <c r="AT33" s="464">
        <f t="shared" si="12"/>
        <v>315000000</v>
      </c>
      <c r="AU33" s="465">
        <f t="shared" si="13"/>
        <v>415000000</v>
      </c>
      <c r="AV33" s="659" t="s">
        <v>385</v>
      </c>
    </row>
    <row r="34" spans="1:48" s="10" customFormat="1" ht="60" customHeight="1" x14ac:dyDescent="0.2">
      <c r="A34" s="1487"/>
      <c r="B34" s="1437"/>
      <c r="C34" s="1434"/>
      <c r="D34" s="1424"/>
      <c r="E34" s="1418"/>
      <c r="F34" s="1408" t="s">
        <v>1059</v>
      </c>
      <c r="G34" s="1412" t="s">
        <v>2025</v>
      </c>
      <c r="H34" s="1414">
        <v>50</v>
      </c>
      <c r="I34" s="1416">
        <v>100</v>
      </c>
      <c r="J34" s="1400">
        <v>50</v>
      </c>
      <c r="K34" s="1400">
        <v>70</v>
      </c>
      <c r="L34" s="1400">
        <v>80</v>
      </c>
      <c r="M34" s="1403">
        <v>100</v>
      </c>
      <c r="N34" s="1" t="s">
        <v>397</v>
      </c>
      <c r="O34" s="27" t="s">
        <v>398</v>
      </c>
      <c r="P34" s="12" t="s">
        <v>13</v>
      </c>
      <c r="Q34" s="14">
        <v>0</v>
      </c>
      <c r="R34" s="14">
        <v>2000</v>
      </c>
      <c r="S34" s="129">
        <v>500</v>
      </c>
      <c r="T34" s="129">
        <v>500</v>
      </c>
      <c r="U34" s="129">
        <v>500</v>
      </c>
      <c r="V34" s="129">
        <v>500</v>
      </c>
      <c r="W34" s="464"/>
      <c r="X34" s="464"/>
      <c r="Y34" s="464">
        <v>285602614</v>
      </c>
      <c r="Z34" s="464"/>
      <c r="AA34" s="464"/>
      <c r="AB34" s="464">
        <f t="shared" si="10"/>
        <v>285602614</v>
      </c>
      <c r="AC34" s="464"/>
      <c r="AD34" s="464"/>
      <c r="AE34" s="460">
        <v>299882745</v>
      </c>
      <c r="AF34" s="464"/>
      <c r="AG34" s="464"/>
      <c r="AH34" s="464">
        <f t="shared" si="11"/>
        <v>299882745</v>
      </c>
      <c r="AI34" s="464"/>
      <c r="AJ34" s="464"/>
      <c r="AK34" s="464">
        <v>314876882</v>
      </c>
      <c r="AL34" s="464"/>
      <c r="AM34" s="464"/>
      <c r="AN34" s="464">
        <f t="shared" si="14"/>
        <v>314876882</v>
      </c>
      <c r="AO34" s="464"/>
      <c r="AP34" s="464"/>
      <c r="AQ34" s="464">
        <v>330620726</v>
      </c>
      <c r="AR34" s="464"/>
      <c r="AS34" s="464"/>
      <c r="AT34" s="464">
        <f t="shared" si="12"/>
        <v>330620726</v>
      </c>
      <c r="AU34" s="465">
        <f t="shared" si="13"/>
        <v>1230982967</v>
      </c>
      <c r="AV34" s="659" t="s">
        <v>385</v>
      </c>
    </row>
    <row r="35" spans="1:48" s="10" customFormat="1" ht="56.25" customHeight="1" thickBot="1" x14ac:dyDescent="0.25">
      <c r="A35" s="1487"/>
      <c r="B35" s="1437"/>
      <c r="C35" s="1434"/>
      <c r="D35" s="1425"/>
      <c r="E35" s="1419"/>
      <c r="F35" s="1411"/>
      <c r="G35" s="1413"/>
      <c r="H35" s="1415"/>
      <c r="I35" s="1417"/>
      <c r="J35" s="1406"/>
      <c r="K35" s="1406"/>
      <c r="L35" s="1406"/>
      <c r="M35" s="1407"/>
      <c r="N35" s="36" t="s">
        <v>400</v>
      </c>
      <c r="O35" s="37" t="s">
        <v>399</v>
      </c>
      <c r="P35" s="38" t="s">
        <v>13</v>
      </c>
      <c r="Q35" s="39">
        <v>0</v>
      </c>
      <c r="R35" s="39">
        <v>10</v>
      </c>
      <c r="S35" s="505">
        <v>2</v>
      </c>
      <c r="T35" s="505">
        <v>3</v>
      </c>
      <c r="U35" s="505">
        <v>3</v>
      </c>
      <c r="V35" s="505">
        <v>2</v>
      </c>
      <c r="W35" s="506"/>
      <c r="X35" s="506"/>
      <c r="Y35" s="506">
        <v>700000000</v>
      </c>
      <c r="Z35" s="506"/>
      <c r="AA35" s="506"/>
      <c r="AB35" s="506">
        <f t="shared" si="10"/>
        <v>700000000</v>
      </c>
      <c r="AC35" s="506"/>
      <c r="AD35" s="506"/>
      <c r="AE35" s="507">
        <v>460817209</v>
      </c>
      <c r="AF35" s="506"/>
      <c r="AG35" s="506"/>
      <c r="AH35" s="506">
        <f t="shared" si="11"/>
        <v>460817209</v>
      </c>
      <c r="AI35" s="506"/>
      <c r="AJ35" s="506"/>
      <c r="AK35" s="506">
        <v>474650156</v>
      </c>
      <c r="AL35" s="506"/>
      <c r="AM35" s="506"/>
      <c r="AN35" s="506">
        <f t="shared" si="14"/>
        <v>474650156</v>
      </c>
      <c r="AO35" s="506"/>
      <c r="AP35" s="506"/>
      <c r="AQ35" s="506">
        <v>671479435</v>
      </c>
      <c r="AR35" s="506"/>
      <c r="AS35" s="506"/>
      <c r="AT35" s="506">
        <f t="shared" si="12"/>
        <v>671479435</v>
      </c>
      <c r="AU35" s="660">
        <f t="shared" si="13"/>
        <v>2306946800</v>
      </c>
      <c r="AV35" s="661" t="s">
        <v>385</v>
      </c>
    </row>
    <row r="36" spans="1:48" ht="15.75" customHeight="1" thickBot="1" x14ac:dyDescent="0.25">
      <c r="A36" s="1488"/>
      <c r="B36" s="1438"/>
      <c r="C36" s="1435"/>
      <c r="D36" s="751"/>
      <c r="E36" s="752"/>
      <c r="F36" s="753"/>
      <c r="G36" s="754"/>
      <c r="H36" s="754"/>
      <c r="I36" s="754"/>
      <c r="J36" s="754"/>
      <c r="K36" s="754"/>
      <c r="L36" s="754"/>
      <c r="M36" s="754"/>
      <c r="N36" s="753"/>
      <c r="O36" s="753"/>
      <c r="P36" s="754"/>
      <c r="Q36" s="752"/>
      <c r="R36" s="752"/>
      <c r="S36" s="752"/>
      <c r="T36" s="752"/>
      <c r="U36" s="752"/>
      <c r="V36" s="752"/>
      <c r="W36" s="771">
        <f>+SUM(W24:W35)</f>
        <v>0</v>
      </c>
      <c r="X36" s="771">
        <f t="shared" ref="X36:AB36" si="15">+SUM(X24:X35)</f>
        <v>0</v>
      </c>
      <c r="Y36" s="771">
        <f t="shared" si="15"/>
        <v>1615602614</v>
      </c>
      <c r="Z36" s="771">
        <f t="shared" si="15"/>
        <v>0</v>
      </c>
      <c r="AA36" s="771">
        <f t="shared" si="15"/>
        <v>0</v>
      </c>
      <c r="AB36" s="771">
        <f t="shared" si="15"/>
        <v>1615602614</v>
      </c>
      <c r="AC36" s="771">
        <f>+SUM(AC24:AC35)</f>
        <v>0</v>
      </c>
      <c r="AD36" s="771">
        <f t="shared" ref="AD36" si="16">+SUM(AD24:AD35)</f>
        <v>0</v>
      </c>
      <c r="AE36" s="771">
        <f t="shared" ref="AE36" si="17">+SUM(AE24:AE35)</f>
        <v>1697199954</v>
      </c>
      <c r="AF36" s="771">
        <f t="shared" ref="AF36" si="18">+SUM(AF24:AF35)</f>
        <v>0</v>
      </c>
      <c r="AG36" s="771">
        <f t="shared" ref="AG36" si="19">+SUM(AG24:AG35)</f>
        <v>0</v>
      </c>
      <c r="AH36" s="771">
        <f t="shared" ref="AH36" si="20">+SUM(AH24:AH35)</f>
        <v>1697199954</v>
      </c>
      <c r="AI36" s="771">
        <f>+SUM(AI24:AI35)</f>
        <v>0</v>
      </c>
      <c r="AJ36" s="771">
        <f t="shared" ref="AJ36" si="21">+SUM(AJ24:AJ35)</f>
        <v>0</v>
      </c>
      <c r="AK36" s="771">
        <f t="shared" ref="AK36" si="22">+SUM(AK24:AK35)</f>
        <v>1783602038</v>
      </c>
      <c r="AL36" s="771">
        <f t="shared" ref="AL36" si="23">+SUM(AL24:AL35)</f>
        <v>0</v>
      </c>
      <c r="AM36" s="771">
        <f t="shared" ref="AM36" si="24">+SUM(AM24:AM35)</f>
        <v>0</v>
      </c>
      <c r="AN36" s="771">
        <f t="shared" ref="AN36" si="25">+SUM(AN24:AN35)</f>
        <v>1783602038</v>
      </c>
      <c r="AO36" s="771">
        <f>+SUM(AO24:AO35)</f>
        <v>0</v>
      </c>
      <c r="AP36" s="771">
        <f t="shared" ref="AP36" si="26">+SUM(AP24:AP35)</f>
        <v>0</v>
      </c>
      <c r="AQ36" s="771">
        <f t="shared" ref="AQ36" si="27">+SUM(AQ24:AQ35)</f>
        <v>1875121411</v>
      </c>
      <c r="AR36" s="771">
        <f t="shared" ref="AR36" si="28">+SUM(AR24:AR35)</f>
        <v>0</v>
      </c>
      <c r="AS36" s="771">
        <f t="shared" ref="AS36" si="29">+SUM(AS24:AS35)</f>
        <v>0</v>
      </c>
      <c r="AT36" s="771">
        <f t="shared" ref="AT36:AU36" si="30">+SUM(AT24:AT35)</f>
        <v>1875121411</v>
      </c>
      <c r="AU36" s="771">
        <f t="shared" si="30"/>
        <v>6971526017</v>
      </c>
      <c r="AV36" s="755"/>
    </row>
  </sheetData>
  <mergeCells count="188">
    <mergeCell ref="AO18:AO19"/>
    <mergeCell ref="AP18:AP19"/>
    <mergeCell ref="AQ18:AQ19"/>
    <mergeCell ref="AR18:AR19"/>
    <mergeCell ref="AS18:AS19"/>
    <mergeCell ref="AT18:AT19"/>
    <mergeCell ref="AU18:AU19"/>
    <mergeCell ref="AV18:AV19"/>
    <mergeCell ref="AF18:AF19"/>
    <mergeCell ref="AG18:AG19"/>
    <mergeCell ref="AH18:AH19"/>
    <mergeCell ref="AI18:AI19"/>
    <mergeCell ref="AJ18:AJ19"/>
    <mergeCell ref="AK18:AK19"/>
    <mergeCell ref="AL18:AL19"/>
    <mergeCell ref="AM18:AM19"/>
    <mergeCell ref="AN18:AN19"/>
    <mergeCell ref="W18:W19"/>
    <mergeCell ref="X18:X19"/>
    <mergeCell ref="Y18:Y19"/>
    <mergeCell ref="Z18:Z19"/>
    <mergeCell ref="AA18:AA19"/>
    <mergeCell ref="AB18:AB19"/>
    <mergeCell ref="AC18:AC19"/>
    <mergeCell ref="AD18:AD19"/>
    <mergeCell ref="AE18:AE19"/>
    <mergeCell ref="P6:P8"/>
    <mergeCell ref="Q6:Q8"/>
    <mergeCell ref="R6:R8"/>
    <mergeCell ref="S6:V7"/>
    <mergeCell ref="A6:A8"/>
    <mergeCell ref="N18:N19"/>
    <mergeCell ref="O18:O19"/>
    <mergeCell ref="P18:P19"/>
    <mergeCell ref="Q18:Q19"/>
    <mergeCell ref="R18:R19"/>
    <mergeCell ref="S18:S19"/>
    <mergeCell ref="T18:T19"/>
    <mergeCell ref="U18:U19"/>
    <mergeCell ref="V18:V19"/>
    <mergeCell ref="W6:AU6"/>
    <mergeCell ref="G6:G8"/>
    <mergeCell ref="J6:M7"/>
    <mergeCell ref="AU7:AU8"/>
    <mergeCell ref="AC7:AH7"/>
    <mergeCell ref="A3:AV3"/>
    <mergeCell ref="AI9:AI11"/>
    <mergeCell ref="AJ9:AJ11"/>
    <mergeCell ref="AK9:AK11"/>
    <mergeCell ref="AL9:AL11"/>
    <mergeCell ref="AR9:AR11"/>
    <mergeCell ref="AS9:AS11"/>
    <mergeCell ref="AT9:AT11"/>
    <mergeCell ref="AU9:AU11"/>
    <mergeCell ref="AM9:AM11"/>
    <mergeCell ref="AN9:AN11"/>
    <mergeCell ref="AO9:AO11"/>
    <mergeCell ref="AP9:AP11"/>
    <mergeCell ref="AQ9:AQ11"/>
    <mergeCell ref="A9:A36"/>
    <mergeCell ref="AI7:AN7"/>
    <mergeCell ref="AO7:AT7"/>
    <mergeCell ref="N6:N8"/>
    <mergeCell ref="O6:O8"/>
    <mergeCell ref="X9:X11"/>
    <mergeCell ref="Y9:Y11"/>
    <mergeCell ref="Z9:Z11"/>
    <mergeCell ref="AA9:AA11"/>
    <mergeCell ref="AB9:AB11"/>
    <mergeCell ref="AC9:AC11"/>
    <mergeCell ref="AD9:AD11"/>
    <mergeCell ref="AE9:AE11"/>
    <mergeCell ref="N9:N11"/>
    <mergeCell ref="O9:O11"/>
    <mergeCell ref="P9:P11"/>
    <mergeCell ref="Q9:Q11"/>
    <mergeCell ref="R9:R11"/>
    <mergeCell ref="S9:S11"/>
    <mergeCell ref="T9:T11"/>
    <mergeCell ref="U9:U11"/>
    <mergeCell ref="V9:V11"/>
    <mergeCell ref="AG9:AG11"/>
    <mergeCell ref="AH9:AH11"/>
    <mergeCell ref="F26:F29"/>
    <mergeCell ref="G26:G29"/>
    <mergeCell ref="H26:H29"/>
    <mergeCell ref="I26:I29"/>
    <mergeCell ref="J26:J29"/>
    <mergeCell ref="AV6:AV8"/>
    <mergeCell ref="W7:AB7"/>
    <mergeCell ref="K26:K29"/>
    <mergeCell ref="L26:L29"/>
    <mergeCell ref="M26:M29"/>
    <mergeCell ref="AD15:AD16"/>
    <mergeCell ref="AE15:AE16"/>
    <mergeCell ref="N15:N16"/>
    <mergeCell ref="O15:O16"/>
    <mergeCell ref="P15:P16"/>
    <mergeCell ref="Q15:Q16"/>
    <mergeCell ref="R15:R16"/>
    <mergeCell ref="S15:S16"/>
    <mergeCell ref="T15:T16"/>
    <mergeCell ref="U15:U16"/>
    <mergeCell ref="V15:V16"/>
    <mergeCell ref="W9:W11"/>
    <mergeCell ref="E24:E35"/>
    <mergeCell ref="E9:E22"/>
    <mergeCell ref="I6:I8"/>
    <mergeCell ref="B9:B23"/>
    <mergeCell ref="C9:C23"/>
    <mergeCell ref="D9:D22"/>
    <mergeCell ref="D24:D35"/>
    <mergeCell ref="G31:G33"/>
    <mergeCell ref="H31:H33"/>
    <mergeCell ref="I31:I33"/>
    <mergeCell ref="F20:F22"/>
    <mergeCell ref="G20:G22"/>
    <mergeCell ref="H20:H22"/>
    <mergeCell ref="I20:I22"/>
    <mergeCell ref="C24:C36"/>
    <mergeCell ref="B24:B36"/>
    <mergeCell ref="B6:B8"/>
    <mergeCell ref="D6:D8"/>
    <mergeCell ref="C6:C8"/>
    <mergeCell ref="F6:F8"/>
    <mergeCell ref="H6:H8"/>
    <mergeCell ref="E6:E8"/>
    <mergeCell ref="J31:J33"/>
    <mergeCell ref="K31:K33"/>
    <mergeCell ref="L31:L33"/>
    <mergeCell ref="M31:M33"/>
    <mergeCell ref="L34:L35"/>
    <mergeCell ref="M34:M35"/>
    <mergeCell ref="F31:F33"/>
    <mergeCell ref="F34:F35"/>
    <mergeCell ref="G34:G35"/>
    <mergeCell ref="H34:H35"/>
    <mergeCell ref="I34:I35"/>
    <mergeCell ref="J34:J35"/>
    <mergeCell ref="K34:K35"/>
    <mergeCell ref="AQ15:AQ16"/>
    <mergeCell ref="AR15:AR16"/>
    <mergeCell ref="AS15:AS16"/>
    <mergeCell ref="AT15:AT16"/>
    <mergeCell ref="AU15:AU16"/>
    <mergeCell ref="AV15:AV16"/>
    <mergeCell ref="F11:F15"/>
    <mergeCell ref="G11:G15"/>
    <mergeCell ref="H11:H15"/>
    <mergeCell ref="I11:I15"/>
    <mergeCell ref="J11:J15"/>
    <mergeCell ref="K11:K15"/>
    <mergeCell ref="L11:L15"/>
    <mergeCell ref="M11:M15"/>
    <mergeCell ref="F16:F18"/>
    <mergeCell ref="G16:G18"/>
    <mergeCell ref="H16:H18"/>
    <mergeCell ref="I16:I18"/>
    <mergeCell ref="J16:J18"/>
    <mergeCell ref="K16:K18"/>
    <mergeCell ref="L16:L18"/>
    <mergeCell ref="M16:M18"/>
    <mergeCell ref="AF15:AF16"/>
    <mergeCell ref="AF9:AF11"/>
    <mergeCell ref="AV9:AV11"/>
    <mergeCell ref="A1:AV2"/>
    <mergeCell ref="A4:AV5"/>
    <mergeCell ref="J20:J22"/>
    <mergeCell ref="K20:K22"/>
    <mergeCell ref="L20:L22"/>
    <mergeCell ref="M20:M22"/>
    <mergeCell ref="AO15:AO16"/>
    <mergeCell ref="AG15:AG16"/>
    <mergeCell ref="AH15:AH16"/>
    <mergeCell ref="AI15:AI16"/>
    <mergeCell ref="AJ15:AJ16"/>
    <mergeCell ref="AK15:AK16"/>
    <mergeCell ref="AL15:AL16"/>
    <mergeCell ref="AM15:AM16"/>
    <mergeCell ref="AN15:AN16"/>
    <mergeCell ref="W15:W16"/>
    <mergeCell ref="X15:X16"/>
    <mergeCell ref="Y15:Y16"/>
    <mergeCell ref="Z15:Z16"/>
    <mergeCell ref="AA15:AA16"/>
    <mergeCell ref="AB15:AB16"/>
    <mergeCell ref="AC15:AC16"/>
    <mergeCell ref="AP15:AP16"/>
  </mergeCells>
  <pageMargins left="0.7" right="0.7" top="0.75" bottom="0.75" header="0.3" footer="0.3"/>
  <pageSetup orientation="landscape" horizontalDpi="300" verticalDpi="300" r:id="rId1"/>
  <ignoredErrors>
    <ignoredError sqref="AB24:AB35 AT14" formulaRange="1"/>
    <ignoredError sqref="AT23" formula="1"/>
    <ignoredError sqref="AB2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7E19E-8BE6-4A6E-91FD-FB3661626AC4}">
  <dimension ref="A1:DR150"/>
  <sheetViews>
    <sheetView zoomScaleNormal="100" workbookViewId="0">
      <selection activeCell="E6" sqref="E6:E8"/>
    </sheetView>
  </sheetViews>
  <sheetFormatPr baseColWidth="10" defaultRowHeight="12.75" x14ac:dyDescent="0.2"/>
  <cols>
    <col min="1" max="1" width="18.42578125" style="184" customWidth="1"/>
    <col min="2" max="2" width="17.140625" style="184" customWidth="1"/>
    <col min="3" max="3" width="17.5703125" style="184" customWidth="1"/>
    <col min="4" max="4" width="11.7109375" style="184" customWidth="1"/>
    <col min="5" max="5" width="16.5703125" style="184" customWidth="1"/>
    <col min="6" max="6" width="34.5703125" style="184" customWidth="1"/>
    <col min="7" max="7" width="36.7109375" style="184" customWidth="1"/>
    <col min="8" max="8" width="18" style="226" customWidth="1"/>
    <col min="9" max="9" width="12.5703125" style="226" customWidth="1"/>
    <col min="10" max="10" width="12.42578125" style="226" customWidth="1"/>
    <col min="11" max="11" width="13.28515625" style="226" customWidth="1"/>
    <col min="12" max="12" width="12.42578125" style="226" customWidth="1"/>
    <col min="13" max="13" width="12.28515625" style="226" customWidth="1"/>
    <col min="14" max="14" width="37.42578125" style="184" customWidth="1"/>
    <col min="15" max="15" width="36.28515625" style="184" customWidth="1"/>
    <col min="16" max="16" width="14.140625" style="184" customWidth="1"/>
    <col min="17" max="17" width="11.85546875" style="184" customWidth="1"/>
    <col min="18" max="18" width="13.28515625" style="184" customWidth="1"/>
    <col min="19" max="19" width="7.85546875" style="184" customWidth="1"/>
    <col min="20" max="20" width="8.28515625" style="184" customWidth="1"/>
    <col min="21" max="21" width="8" style="184" customWidth="1"/>
    <col min="22" max="22" width="13.140625" style="184" customWidth="1"/>
    <col min="23" max="23" width="14.5703125" style="184" customWidth="1"/>
    <col min="24" max="24" width="16.42578125" style="184" customWidth="1"/>
    <col min="25" max="25" width="18.42578125" style="184" customWidth="1"/>
    <col min="26" max="26" width="16.85546875" style="184" customWidth="1"/>
    <col min="27" max="27" width="17.140625" style="184" customWidth="1"/>
    <col min="28" max="28" width="17.85546875" style="184" customWidth="1"/>
    <col min="29" max="29" width="14.28515625" style="184" customWidth="1"/>
    <col min="30" max="30" width="16.42578125" style="184" customWidth="1"/>
    <col min="31" max="31" width="13.42578125" style="184" customWidth="1"/>
    <col min="32" max="32" width="17.42578125" style="184" customWidth="1"/>
    <col min="33" max="33" width="16.42578125" style="184" customWidth="1"/>
    <col min="34" max="34" width="17.5703125" style="184" customWidth="1"/>
    <col min="35" max="35" width="14.28515625" style="184" customWidth="1"/>
    <col min="36" max="36" width="16.42578125" style="184" customWidth="1"/>
    <col min="37" max="37" width="14.28515625" style="184" customWidth="1"/>
    <col min="38" max="38" width="17.140625" style="184" customWidth="1"/>
    <col min="39" max="39" width="16.42578125" style="184" customWidth="1"/>
    <col min="40" max="40" width="19.140625" style="327" customWidth="1"/>
    <col min="41" max="41" width="14.5703125" style="184" customWidth="1"/>
    <col min="42" max="42" width="16.42578125" style="184" customWidth="1"/>
    <col min="43" max="43" width="16" style="184" customWidth="1"/>
    <col min="44" max="44" width="16.85546875" style="184" customWidth="1"/>
    <col min="45" max="45" width="16" style="184" customWidth="1"/>
    <col min="46" max="46" width="16.42578125" style="184" customWidth="1"/>
    <col min="47" max="47" width="19.5703125" style="327" customWidth="1"/>
    <col min="48" max="48" width="24" style="226" customWidth="1"/>
    <col min="49" max="16384" width="11.42578125" style="184"/>
  </cols>
  <sheetData>
    <row r="1" spans="1:122" s="185" customFormat="1" x14ac:dyDescent="0.2">
      <c r="A1" s="960"/>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60"/>
      <c r="AT1" s="960"/>
      <c r="AU1" s="960"/>
      <c r="AV1" s="960"/>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row>
    <row r="2" spans="1:122" s="131" customFormat="1" x14ac:dyDescent="0.2">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row>
    <row r="3" spans="1:122" s="131" customFormat="1" ht="26.25" x14ac:dyDescent="0.2">
      <c r="A3" s="1028" t="s">
        <v>2291</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row>
    <row r="4" spans="1:122" s="131" customFormat="1" x14ac:dyDescent="0.2">
      <c r="A4" s="961" t="s">
        <v>2131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row>
    <row r="5" spans="1:122" s="131" customFormat="1" ht="13.5" thickBot="1" x14ac:dyDescent="0.25">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row>
    <row r="6" spans="1:122" s="337" customFormat="1" ht="15" customHeight="1" x14ac:dyDescent="0.25">
      <c r="A6" s="1045" t="s">
        <v>541</v>
      </c>
      <c r="B6" s="1045" t="s">
        <v>1416</v>
      </c>
      <c r="C6" s="1045" t="s">
        <v>15</v>
      </c>
      <c r="D6" s="1045" t="s">
        <v>2276</v>
      </c>
      <c r="E6" s="1547" t="s">
        <v>11</v>
      </c>
      <c r="F6" s="1062" t="s">
        <v>542</v>
      </c>
      <c r="G6" s="1050" t="s">
        <v>10</v>
      </c>
      <c r="H6" s="1050" t="s">
        <v>612</v>
      </c>
      <c r="I6" s="1065" t="s">
        <v>0</v>
      </c>
      <c r="J6" s="1050" t="s">
        <v>1</v>
      </c>
      <c r="K6" s="1050"/>
      <c r="L6" s="1050"/>
      <c r="M6" s="1054"/>
      <c r="N6" s="1053" t="s">
        <v>2</v>
      </c>
      <c r="O6" s="1050" t="s">
        <v>3</v>
      </c>
      <c r="P6" s="1050" t="s">
        <v>2274</v>
      </c>
      <c r="Q6" s="1050" t="s">
        <v>612</v>
      </c>
      <c r="R6" s="1050" t="s">
        <v>5</v>
      </c>
      <c r="S6" s="1053" t="s">
        <v>3</v>
      </c>
      <c r="T6" s="1050"/>
      <c r="U6" s="1050"/>
      <c r="V6" s="1054"/>
      <c r="W6" s="1025" t="s">
        <v>2277</v>
      </c>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7"/>
      <c r="AV6" s="1022" t="s">
        <v>99</v>
      </c>
    </row>
    <row r="7" spans="1:122" s="337" customFormat="1" ht="15" x14ac:dyDescent="0.25">
      <c r="A7" s="1046"/>
      <c r="B7" s="1046"/>
      <c r="C7" s="1046"/>
      <c r="D7" s="1046"/>
      <c r="E7" s="1548"/>
      <c r="F7" s="1063"/>
      <c r="G7" s="1051"/>
      <c r="H7" s="1051"/>
      <c r="I7" s="1066"/>
      <c r="J7" s="1051"/>
      <c r="K7" s="1051"/>
      <c r="L7" s="1051"/>
      <c r="M7" s="1056"/>
      <c r="N7" s="1055"/>
      <c r="O7" s="1051"/>
      <c r="P7" s="1051"/>
      <c r="Q7" s="1051"/>
      <c r="R7" s="1051"/>
      <c r="S7" s="1055"/>
      <c r="T7" s="1051"/>
      <c r="U7" s="1051"/>
      <c r="V7" s="1056"/>
      <c r="W7" s="1057">
        <v>2020</v>
      </c>
      <c r="X7" s="1058"/>
      <c r="Y7" s="1058"/>
      <c r="Z7" s="1058"/>
      <c r="AA7" s="1058"/>
      <c r="AB7" s="1059"/>
      <c r="AC7" s="1060">
        <v>2021</v>
      </c>
      <c r="AD7" s="1058"/>
      <c r="AE7" s="1058"/>
      <c r="AF7" s="1058"/>
      <c r="AG7" s="1058"/>
      <c r="AH7" s="1061"/>
      <c r="AI7" s="1057">
        <v>2022</v>
      </c>
      <c r="AJ7" s="1058"/>
      <c r="AK7" s="1058"/>
      <c r="AL7" s="1058"/>
      <c r="AM7" s="1058"/>
      <c r="AN7" s="1059"/>
      <c r="AO7" s="1057">
        <v>2023</v>
      </c>
      <c r="AP7" s="1058"/>
      <c r="AQ7" s="1058"/>
      <c r="AR7" s="1058"/>
      <c r="AS7" s="1058"/>
      <c r="AT7" s="1059"/>
      <c r="AU7" s="1048" t="s">
        <v>4</v>
      </c>
      <c r="AV7" s="1023"/>
    </row>
    <row r="8" spans="1:122" s="337" customFormat="1" ht="32.25" customHeight="1" thickBot="1" x14ac:dyDescent="0.3">
      <c r="A8" s="1047"/>
      <c r="B8" s="1047"/>
      <c r="C8" s="1047"/>
      <c r="D8" s="1047"/>
      <c r="E8" s="1549"/>
      <c r="F8" s="1064"/>
      <c r="G8" s="1052"/>
      <c r="H8" s="1052"/>
      <c r="I8" s="1067"/>
      <c r="J8" s="512">
        <v>2020</v>
      </c>
      <c r="K8" s="512">
        <v>2021</v>
      </c>
      <c r="L8" s="512">
        <v>2022</v>
      </c>
      <c r="M8" s="230">
        <v>2023</v>
      </c>
      <c r="N8" s="1540"/>
      <c r="O8" s="1052"/>
      <c r="P8" s="1052"/>
      <c r="Q8" s="1052"/>
      <c r="R8" s="1052"/>
      <c r="S8" s="231">
        <v>2020</v>
      </c>
      <c r="T8" s="227">
        <v>2021</v>
      </c>
      <c r="U8" s="227">
        <v>2022</v>
      </c>
      <c r="V8" s="230">
        <v>2023</v>
      </c>
      <c r="W8" s="229" t="s">
        <v>6</v>
      </c>
      <c r="X8" s="227" t="s">
        <v>14</v>
      </c>
      <c r="Y8" s="227" t="s">
        <v>7</v>
      </c>
      <c r="Z8" s="227" t="s">
        <v>613</v>
      </c>
      <c r="AA8" s="227" t="s">
        <v>8</v>
      </c>
      <c r="AB8" s="230" t="s">
        <v>9</v>
      </c>
      <c r="AC8" s="231" t="s">
        <v>6</v>
      </c>
      <c r="AD8" s="227" t="s">
        <v>14</v>
      </c>
      <c r="AE8" s="227" t="s">
        <v>7</v>
      </c>
      <c r="AF8" s="227" t="s">
        <v>613</v>
      </c>
      <c r="AG8" s="227" t="s">
        <v>8</v>
      </c>
      <c r="AH8" s="228" t="s">
        <v>9</v>
      </c>
      <c r="AI8" s="229" t="s">
        <v>6</v>
      </c>
      <c r="AJ8" s="227" t="s">
        <v>14</v>
      </c>
      <c r="AK8" s="227" t="s">
        <v>7</v>
      </c>
      <c r="AL8" s="227" t="s">
        <v>613</v>
      </c>
      <c r="AM8" s="227" t="s">
        <v>8</v>
      </c>
      <c r="AN8" s="230" t="s">
        <v>9</v>
      </c>
      <c r="AO8" s="229" t="s">
        <v>6</v>
      </c>
      <c r="AP8" s="227" t="s">
        <v>14</v>
      </c>
      <c r="AQ8" s="227" t="s">
        <v>7</v>
      </c>
      <c r="AR8" s="227" t="s">
        <v>613</v>
      </c>
      <c r="AS8" s="227" t="s">
        <v>8</v>
      </c>
      <c r="AT8" s="230" t="s">
        <v>9</v>
      </c>
      <c r="AU8" s="1049"/>
      <c r="AV8" s="1024"/>
    </row>
    <row r="9" spans="1:122" s="131" customFormat="1" ht="60" customHeight="1" x14ac:dyDescent="0.2">
      <c r="A9" s="1017" t="s">
        <v>20</v>
      </c>
      <c r="B9" s="1020" t="s">
        <v>35</v>
      </c>
      <c r="C9" s="1020" t="s">
        <v>71</v>
      </c>
      <c r="D9" s="1017" t="s">
        <v>1460</v>
      </c>
      <c r="E9" s="1017" t="s">
        <v>404</v>
      </c>
      <c r="F9" s="260" t="s">
        <v>1072</v>
      </c>
      <c r="G9" s="870" t="s">
        <v>2027</v>
      </c>
      <c r="H9" s="529">
        <v>49</v>
      </c>
      <c r="I9" s="529">
        <v>44</v>
      </c>
      <c r="J9" s="529">
        <v>47</v>
      </c>
      <c r="K9" s="529">
        <v>46</v>
      </c>
      <c r="L9" s="529">
        <v>45</v>
      </c>
      <c r="M9" s="536">
        <v>44</v>
      </c>
      <c r="N9" s="1550" t="s">
        <v>1073</v>
      </c>
      <c r="O9" s="1558" t="s">
        <v>402</v>
      </c>
      <c r="P9" s="1559" t="s">
        <v>13</v>
      </c>
      <c r="Q9" s="1560">
        <v>0</v>
      </c>
      <c r="R9" s="1559">
        <v>1</v>
      </c>
      <c r="S9" s="1559">
        <v>0</v>
      </c>
      <c r="T9" s="1559">
        <v>0</v>
      </c>
      <c r="U9" s="1559">
        <v>1</v>
      </c>
      <c r="V9" s="1511">
        <v>0</v>
      </c>
      <c r="W9" s="1512"/>
      <c r="X9" s="1514"/>
      <c r="Y9" s="1541">
        <v>1000000000</v>
      </c>
      <c r="Z9" s="1543"/>
      <c r="AA9" s="1514"/>
      <c r="AB9" s="1545">
        <f>+Y9</f>
        <v>1000000000</v>
      </c>
      <c r="AC9" s="1552"/>
      <c r="AD9" s="1555"/>
      <c r="AE9" s="1519">
        <v>1000000000</v>
      </c>
      <c r="AF9" s="1555"/>
      <c r="AG9" s="1555"/>
      <c r="AH9" s="1522">
        <f>+AE9</f>
        <v>1000000000</v>
      </c>
      <c r="AI9" s="1552"/>
      <c r="AJ9" s="1555"/>
      <c r="AK9" s="1519">
        <v>1000000000</v>
      </c>
      <c r="AL9" s="1555"/>
      <c r="AM9" s="1519"/>
      <c r="AN9" s="1522">
        <f>+AK9</f>
        <v>1000000000</v>
      </c>
      <c r="AO9" s="1552"/>
      <c r="AP9" s="1555"/>
      <c r="AQ9" s="1519">
        <v>1000000000</v>
      </c>
      <c r="AR9" s="1555"/>
      <c r="AS9" s="1519"/>
      <c r="AT9" s="1522">
        <f>+AQ9</f>
        <v>1000000000</v>
      </c>
      <c r="AU9" s="1525">
        <f>+AT9+AN9+AH9+AB9</f>
        <v>4000000000</v>
      </c>
      <c r="AV9" s="802" t="s">
        <v>409</v>
      </c>
    </row>
    <row r="10" spans="1:122" s="131" customFormat="1" ht="71.25" customHeight="1" x14ac:dyDescent="0.2">
      <c r="A10" s="1018"/>
      <c r="B10" s="1015"/>
      <c r="C10" s="1015"/>
      <c r="D10" s="1018"/>
      <c r="E10" s="1018"/>
      <c r="F10" s="210" t="s">
        <v>1074</v>
      </c>
      <c r="G10" s="870" t="s">
        <v>2028</v>
      </c>
      <c r="H10" s="529">
        <v>2</v>
      </c>
      <c r="I10" s="514">
        <v>1</v>
      </c>
      <c r="J10" s="529">
        <v>2</v>
      </c>
      <c r="K10" s="529">
        <v>2</v>
      </c>
      <c r="L10" s="529">
        <v>1</v>
      </c>
      <c r="M10" s="536">
        <v>1</v>
      </c>
      <c r="N10" s="1528"/>
      <c r="O10" s="1527"/>
      <c r="P10" s="1215"/>
      <c r="Q10" s="1219"/>
      <c r="R10" s="1215"/>
      <c r="S10" s="1215"/>
      <c r="T10" s="1215"/>
      <c r="U10" s="1215"/>
      <c r="V10" s="1225"/>
      <c r="W10" s="1513"/>
      <c r="X10" s="1515"/>
      <c r="Y10" s="1542"/>
      <c r="Z10" s="1544"/>
      <c r="AA10" s="1515"/>
      <c r="AB10" s="1546"/>
      <c r="AC10" s="1553"/>
      <c r="AD10" s="1556"/>
      <c r="AE10" s="1520"/>
      <c r="AF10" s="1556"/>
      <c r="AG10" s="1556"/>
      <c r="AH10" s="1523"/>
      <c r="AI10" s="1553"/>
      <c r="AJ10" s="1556"/>
      <c r="AK10" s="1520"/>
      <c r="AL10" s="1556"/>
      <c r="AM10" s="1520"/>
      <c r="AN10" s="1523"/>
      <c r="AO10" s="1553"/>
      <c r="AP10" s="1556"/>
      <c r="AQ10" s="1520"/>
      <c r="AR10" s="1556"/>
      <c r="AS10" s="1520"/>
      <c r="AT10" s="1523"/>
      <c r="AU10" s="1526"/>
      <c r="AV10" s="302" t="s">
        <v>409</v>
      </c>
    </row>
    <row r="11" spans="1:122" s="131" customFormat="1" ht="71.25" customHeight="1" x14ac:dyDescent="0.2">
      <c r="A11" s="1018"/>
      <c r="B11" s="1015"/>
      <c r="C11" s="1015"/>
      <c r="D11" s="1018"/>
      <c r="E11" s="1018"/>
      <c r="F11" s="210" t="s">
        <v>1075</v>
      </c>
      <c r="G11" s="870" t="s">
        <v>2360</v>
      </c>
      <c r="H11" s="529">
        <v>51</v>
      </c>
      <c r="I11" s="514">
        <v>45</v>
      </c>
      <c r="J11" s="529">
        <v>49</v>
      </c>
      <c r="K11" s="529">
        <v>47</v>
      </c>
      <c r="L11" s="529">
        <v>46</v>
      </c>
      <c r="M11" s="536">
        <v>45</v>
      </c>
      <c r="N11" s="1528"/>
      <c r="O11" s="1527"/>
      <c r="P11" s="1215"/>
      <c r="Q11" s="1219"/>
      <c r="R11" s="1215"/>
      <c r="S11" s="1215"/>
      <c r="T11" s="1215"/>
      <c r="U11" s="1215"/>
      <c r="V11" s="1225"/>
      <c r="W11" s="1513"/>
      <c r="X11" s="1515"/>
      <c r="Y11" s="1542"/>
      <c r="Z11" s="1544"/>
      <c r="AA11" s="1515"/>
      <c r="AB11" s="1546"/>
      <c r="AC11" s="1553"/>
      <c r="AD11" s="1556"/>
      <c r="AE11" s="1520"/>
      <c r="AF11" s="1556"/>
      <c r="AG11" s="1556"/>
      <c r="AH11" s="1523"/>
      <c r="AI11" s="1553"/>
      <c r="AJ11" s="1556"/>
      <c r="AK11" s="1520"/>
      <c r="AL11" s="1556"/>
      <c r="AM11" s="1520"/>
      <c r="AN11" s="1523"/>
      <c r="AO11" s="1553"/>
      <c r="AP11" s="1556"/>
      <c r="AQ11" s="1520"/>
      <c r="AR11" s="1556"/>
      <c r="AS11" s="1520"/>
      <c r="AT11" s="1523"/>
      <c r="AU11" s="1526"/>
      <c r="AV11" s="302" t="s">
        <v>409</v>
      </c>
    </row>
    <row r="12" spans="1:122" s="131" customFormat="1" ht="71.25" customHeight="1" x14ac:dyDescent="0.2">
      <c r="A12" s="1018"/>
      <c r="B12" s="1015"/>
      <c r="C12" s="1015"/>
      <c r="D12" s="1018"/>
      <c r="E12" s="1018"/>
      <c r="F12" s="341" t="s">
        <v>2188</v>
      </c>
      <c r="G12" s="926" t="s">
        <v>2177</v>
      </c>
      <c r="H12" s="529">
        <v>1.51</v>
      </c>
      <c r="I12" s="514">
        <v>0.69</v>
      </c>
      <c r="J12" s="205">
        <v>1.51</v>
      </c>
      <c r="K12" s="205">
        <v>1.2</v>
      </c>
      <c r="L12" s="205" t="s">
        <v>2186</v>
      </c>
      <c r="M12" s="308">
        <v>0.69</v>
      </c>
      <c r="N12" s="1528"/>
      <c r="O12" s="1527"/>
      <c r="P12" s="1215"/>
      <c r="Q12" s="1219"/>
      <c r="R12" s="1215"/>
      <c r="S12" s="1215"/>
      <c r="T12" s="1215"/>
      <c r="U12" s="1215"/>
      <c r="V12" s="1225"/>
      <c r="W12" s="1513"/>
      <c r="X12" s="1515"/>
      <c r="Y12" s="1542"/>
      <c r="Z12" s="1544"/>
      <c r="AA12" s="1515"/>
      <c r="AB12" s="1546"/>
      <c r="AC12" s="1553"/>
      <c r="AD12" s="1556"/>
      <c r="AE12" s="1520"/>
      <c r="AF12" s="1556"/>
      <c r="AG12" s="1556"/>
      <c r="AH12" s="1523"/>
      <c r="AI12" s="1553"/>
      <c r="AJ12" s="1556"/>
      <c r="AK12" s="1520"/>
      <c r="AL12" s="1556"/>
      <c r="AM12" s="1520"/>
      <c r="AN12" s="1523"/>
      <c r="AO12" s="1553"/>
      <c r="AP12" s="1556"/>
      <c r="AQ12" s="1520"/>
      <c r="AR12" s="1556"/>
      <c r="AS12" s="1520"/>
      <c r="AT12" s="1523"/>
      <c r="AU12" s="1526"/>
      <c r="AV12" s="302" t="s">
        <v>409</v>
      </c>
    </row>
    <row r="13" spans="1:122" s="131" customFormat="1" ht="71.25" customHeight="1" x14ac:dyDescent="0.2">
      <c r="A13" s="1018"/>
      <c r="B13" s="1015"/>
      <c r="C13" s="1015"/>
      <c r="D13" s="1018"/>
      <c r="E13" s="1018"/>
      <c r="F13" s="341" t="s">
        <v>2187</v>
      </c>
      <c r="G13" s="926" t="s">
        <v>2178</v>
      </c>
      <c r="H13" s="328">
        <v>0</v>
      </c>
      <c r="I13" s="516">
        <v>0</v>
      </c>
      <c r="J13" s="516">
        <v>0</v>
      </c>
      <c r="K13" s="516">
        <v>0</v>
      </c>
      <c r="L13" s="516">
        <v>0</v>
      </c>
      <c r="M13" s="338">
        <v>0</v>
      </c>
      <c r="N13" s="1528"/>
      <c r="O13" s="1527"/>
      <c r="P13" s="1215"/>
      <c r="Q13" s="1219"/>
      <c r="R13" s="1215"/>
      <c r="S13" s="1215"/>
      <c r="T13" s="1215"/>
      <c r="U13" s="1215"/>
      <c r="V13" s="1225"/>
      <c r="W13" s="1513"/>
      <c r="X13" s="1515"/>
      <c r="Y13" s="1542"/>
      <c r="Z13" s="1544"/>
      <c r="AA13" s="1515"/>
      <c r="AB13" s="1546"/>
      <c r="AC13" s="1553"/>
      <c r="AD13" s="1556"/>
      <c r="AE13" s="1520"/>
      <c r="AF13" s="1556"/>
      <c r="AG13" s="1556"/>
      <c r="AH13" s="1523"/>
      <c r="AI13" s="1553"/>
      <c r="AJ13" s="1556"/>
      <c r="AK13" s="1520"/>
      <c r="AL13" s="1556"/>
      <c r="AM13" s="1520"/>
      <c r="AN13" s="1523"/>
      <c r="AO13" s="1553"/>
      <c r="AP13" s="1556"/>
      <c r="AQ13" s="1520"/>
      <c r="AR13" s="1556"/>
      <c r="AS13" s="1520"/>
      <c r="AT13" s="1523"/>
      <c r="AU13" s="1526"/>
      <c r="AV13" s="302" t="s">
        <v>409</v>
      </c>
    </row>
    <row r="14" spans="1:122" s="131" customFormat="1" ht="71.25" customHeight="1" x14ac:dyDescent="0.2">
      <c r="A14" s="1018"/>
      <c r="B14" s="1015"/>
      <c r="C14" s="1015"/>
      <c r="D14" s="1018"/>
      <c r="E14" s="1018"/>
      <c r="F14" s="287" t="s">
        <v>2189</v>
      </c>
      <c r="G14" s="927" t="s">
        <v>2179</v>
      </c>
      <c r="H14" s="329">
        <v>15</v>
      </c>
      <c r="I14" s="330">
        <v>14</v>
      </c>
      <c r="J14" s="330">
        <v>15</v>
      </c>
      <c r="K14" s="330">
        <v>15.8</v>
      </c>
      <c r="L14" s="330">
        <v>15.2</v>
      </c>
      <c r="M14" s="339">
        <v>15</v>
      </c>
      <c r="N14" s="1528"/>
      <c r="O14" s="1527"/>
      <c r="P14" s="1215"/>
      <c r="Q14" s="1219"/>
      <c r="R14" s="1215"/>
      <c r="S14" s="1215"/>
      <c r="T14" s="1215"/>
      <c r="U14" s="1215"/>
      <c r="V14" s="1225"/>
      <c r="W14" s="1513"/>
      <c r="X14" s="1515"/>
      <c r="Y14" s="1542"/>
      <c r="Z14" s="1544"/>
      <c r="AA14" s="1515"/>
      <c r="AB14" s="1546"/>
      <c r="AC14" s="1553"/>
      <c r="AD14" s="1556"/>
      <c r="AE14" s="1520"/>
      <c r="AF14" s="1556"/>
      <c r="AG14" s="1556"/>
      <c r="AH14" s="1523"/>
      <c r="AI14" s="1553"/>
      <c r="AJ14" s="1556"/>
      <c r="AK14" s="1520"/>
      <c r="AL14" s="1556"/>
      <c r="AM14" s="1520"/>
      <c r="AN14" s="1523"/>
      <c r="AO14" s="1553"/>
      <c r="AP14" s="1556"/>
      <c r="AQ14" s="1520"/>
      <c r="AR14" s="1556"/>
      <c r="AS14" s="1520"/>
      <c r="AT14" s="1523"/>
      <c r="AU14" s="1526"/>
      <c r="AV14" s="302" t="s">
        <v>409</v>
      </c>
    </row>
    <row r="15" spans="1:122" s="131" customFormat="1" ht="71.25" customHeight="1" x14ac:dyDescent="0.2">
      <c r="A15" s="1018"/>
      <c r="B15" s="1015"/>
      <c r="C15" s="1015"/>
      <c r="D15" s="1018"/>
      <c r="E15" s="1018"/>
      <c r="F15" s="287" t="s">
        <v>2190</v>
      </c>
      <c r="G15" s="927" t="s">
        <v>2180</v>
      </c>
      <c r="H15" s="529">
        <v>0.98</v>
      </c>
      <c r="I15" s="514">
        <v>0.97</v>
      </c>
      <c r="J15" s="529">
        <v>0.98</v>
      </c>
      <c r="K15" s="529">
        <v>0.98</v>
      </c>
      <c r="L15" s="529">
        <v>0.97</v>
      </c>
      <c r="M15" s="536">
        <v>0.97</v>
      </c>
      <c r="N15" s="1528"/>
      <c r="O15" s="1527"/>
      <c r="P15" s="1215"/>
      <c r="Q15" s="1219"/>
      <c r="R15" s="1215"/>
      <c r="S15" s="1215"/>
      <c r="T15" s="1215"/>
      <c r="U15" s="1215"/>
      <c r="V15" s="1225"/>
      <c r="W15" s="1513"/>
      <c r="X15" s="1515"/>
      <c r="Y15" s="1542"/>
      <c r="Z15" s="1544"/>
      <c r="AA15" s="1515"/>
      <c r="AB15" s="1546"/>
      <c r="AC15" s="1553"/>
      <c r="AD15" s="1556"/>
      <c r="AE15" s="1520"/>
      <c r="AF15" s="1556"/>
      <c r="AG15" s="1556"/>
      <c r="AH15" s="1523"/>
      <c r="AI15" s="1553"/>
      <c r="AJ15" s="1556"/>
      <c r="AK15" s="1520"/>
      <c r="AL15" s="1556"/>
      <c r="AM15" s="1520"/>
      <c r="AN15" s="1523"/>
      <c r="AO15" s="1553"/>
      <c r="AP15" s="1556"/>
      <c r="AQ15" s="1520"/>
      <c r="AR15" s="1556"/>
      <c r="AS15" s="1520"/>
      <c r="AT15" s="1523"/>
      <c r="AU15" s="1526"/>
      <c r="AV15" s="302" t="s">
        <v>409</v>
      </c>
    </row>
    <row r="16" spans="1:122" s="131" customFormat="1" ht="71.25" customHeight="1" x14ac:dyDescent="0.2">
      <c r="A16" s="1018"/>
      <c r="B16" s="1015"/>
      <c r="C16" s="1015"/>
      <c r="D16" s="1018"/>
      <c r="E16" s="1018"/>
      <c r="F16" s="287" t="s">
        <v>2191</v>
      </c>
      <c r="G16" s="927" t="s">
        <v>2181</v>
      </c>
      <c r="H16" s="529">
        <v>13.3</v>
      </c>
      <c r="I16" s="514">
        <v>11.77</v>
      </c>
      <c r="J16" s="529">
        <v>13.3</v>
      </c>
      <c r="K16" s="529">
        <v>12.4</v>
      </c>
      <c r="L16" s="529">
        <v>11.9</v>
      </c>
      <c r="M16" s="536">
        <v>11.77</v>
      </c>
      <c r="N16" s="1528"/>
      <c r="O16" s="1527"/>
      <c r="P16" s="1215"/>
      <c r="Q16" s="1219"/>
      <c r="R16" s="1215"/>
      <c r="S16" s="1215"/>
      <c r="T16" s="1215"/>
      <c r="U16" s="1215"/>
      <c r="V16" s="1225"/>
      <c r="W16" s="1513"/>
      <c r="X16" s="1515"/>
      <c r="Y16" s="1542"/>
      <c r="Z16" s="1544"/>
      <c r="AA16" s="1515"/>
      <c r="AB16" s="1546"/>
      <c r="AC16" s="1553"/>
      <c r="AD16" s="1556"/>
      <c r="AE16" s="1520"/>
      <c r="AF16" s="1556"/>
      <c r="AG16" s="1556"/>
      <c r="AH16" s="1523"/>
      <c r="AI16" s="1553"/>
      <c r="AJ16" s="1556"/>
      <c r="AK16" s="1520"/>
      <c r="AL16" s="1556"/>
      <c r="AM16" s="1520"/>
      <c r="AN16" s="1523"/>
      <c r="AO16" s="1553"/>
      <c r="AP16" s="1556"/>
      <c r="AQ16" s="1520"/>
      <c r="AR16" s="1556"/>
      <c r="AS16" s="1520"/>
      <c r="AT16" s="1523"/>
      <c r="AU16" s="1526"/>
      <c r="AV16" s="302" t="s">
        <v>409</v>
      </c>
    </row>
    <row r="17" spans="1:48" s="131" customFormat="1" ht="71.25" customHeight="1" x14ac:dyDescent="0.2">
      <c r="A17" s="1018"/>
      <c r="B17" s="1015"/>
      <c r="C17" s="1015"/>
      <c r="D17" s="1018"/>
      <c r="E17" s="1018"/>
      <c r="F17" s="287" t="s">
        <v>2192</v>
      </c>
      <c r="G17" s="927" t="s">
        <v>2182</v>
      </c>
      <c r="H17" s="529">
        <v>0.91</v>
      </c>
      <c r="I17" s="514">
        <v>0.87</v>
      </c>
      <c r="J17" s="205">
        <v>0.91</v>
      </c>
      <c r="K17" s="205">
        <v>0.9</v>
      </c>
      <c r="L17" s="205">
        <v>0.88</v>
      </c>
      <c r="M17" s="308">
        <v>0.87</v>
      </c>
      <c r="N17" s="1528"/>
      <c r="O17" s="1527"/>
      <c r="P17" s="1215"/>
      <c r="Q17" s="1219"/>
      <c r="R17" s="1215"/>
      <c r="S17" s="1215"/>
      <c r="T17" s="1215"/>
      <c r="U17" s="1215"/>
      <c r="V17" s="1225"/>
      <c r="W17" s="1513"/>
      <c r="X17" s="1515"/>
      <c r="Y17" s="1542"/>
      <c r="Z17" s="1544"/>
      <c r="AA17" s="1515"/>
      <c r="AB17" s="1546"/>
      <c r="AC17" s="1553"/>
      <c r="AD17" s="1556"/>
      <c r="AE17" s="1520"/>
      <c r="AF17" s="1556"/>
      <c r="AG17" s="1556"/>
      <c r="AH17" s="1523"/>
      <c r="AI17" s="1553"/>
      <c r="AJ17" s="1556"/>
      <c r="AK17" s="1520"/>
      <c r="AL17" s="1556"/>
      <c r="AM17" s="1520"/>
      <c r="AN17" s="1523"/>
      <c r="AO17" s="1553"/>
      <c r="AP17" s="1556"/>
      <c r="AQ17" s="1520"/>
      <c r="AR17" s="1556"/>
      <c r="AS17" s="1520"/>
      <c r="AT17" s="1523"/>
      <c r="AU17" s="1526"/>
      <c r="AV17" s="302" t="s">
        <v>409</v>
      </c>
    </row>
    <row r="18" spans="1:48" s="131" customFormat="1" ht="71.25" customHeight="1" x14ac:dyDescent="0.2">
      <c r="A18" s="1018"/>
      <c r="B18" s="1015"/>
      <c r="C18" s="1015"/>
      <c r="D18" s="1018"/>
      <c r="E18" s="1018"/>
      <c r="F18" s="287" t="s">
        <v>2193</v>
      </c>
      <c r="G18" s="927" t="s">
        <v>2183</v>
      </c>
      <c r="H18" s="529">
        <v>10.61</v>
      </c>
      <c r="I18" s="514">
        <v>8.57</v>
      </c>
      <c r="J18" s="529">
        <v>10.61</v>
      </c>
      <c r="K18" s="205">
        <v>10</v>
      </c>
      <c r="L18" s="205">
        <v>9.4</v>
      </c>
      <c r="M18" s="308">
        <v>8.57</v>
      </c>
      <c r="N18" s="1528"/>
      <c r="O18" s="1527"/>
      <c r="P18" s="1215"/>
      <c r="Q18" s="1219"/>
      <c r="R18" s="1215"/>
      <c r="S18" s="1215"/>
      <c r="T18" s="1215"/>
      <c r="U18" s="1215"/>
      <c r="V18" s="1225"/>
      <c r="W18" s="1513"/>
      <c r="X18" s="1515"/>
      <c r="Y18" s="1542"/>
      <c r="Z18" s="1544"/>
      <c r="AA18" s="1515"/>
      <c r="AB18" s="1546"/>
      <c r="AC18" s="1553"/>
      <c r="AD18" s="1556"/>
      <c r="AE18" s="1520"/>
      <c r="AF18" s="1556"/>
      <c r="AG18" s="1556"/>
      <c r="AH18" s="1523"/>
      <c r="AI18" s="1553"/>
      <c r="AJ18" s="1556"/>
      <c r="AK18" s="1520"/>
      <c r="AL18" s="1556"/>
      <c r="AM18" s="1520"/>
      <c r="AN18" s="1523"/>
      <c r="AO18" s="1553"/>
      <c r="AP18" s="1556"/>
      <c r="AQ18" s="1520"/>
      <c r="AR18" s="1556"/>
      <c r="AS18" s="1520"/>
      <c r="AT18" s="1523"/>
      <c r="AU18" s="1526"/>
      <c r="AV18" s="302" t="s">
        <v>409</v>
      </c>
    </row>
    <row r="19" spans="1:48" s="131" customFormat="1" ht="71.25" customHeight="1" x14ac:dyDescent="0.2">
      <c r="A19" s="1018"/>
      <c r="B19" s="1015"/>
      <c r="C19" s="1015"/>
      <c r="D19" s="1018"/>
      <c r="E19" s="1018"/>
      <c r="F19" s="287" t="s">
        <v>2194</v>
      </c>
      <c r="G19" s="927" t="s">
        <v>2184</v>
      </c>
      <c r="H19" s="205">
        <v>6</v>
      </c>
      <c r="I19" s="514">
        <v>3.84</v>
      </c>
      <c r="J19" s="529">
        <v>6</v>
      </c>
      <c r="K19" s="529">
        <v>5.3</v>
      </c>
      <c r="L19" s="529">
        <v>4.5999999999999996</v>
      </c>
      <c r="M19" s="536">
        <v>3.84</v>
      </c>
      <c r="N19" s="1528"/>
      <c r="O19" s="1527"/>
      <c r="P19" s="1215"/>
      <c r="Q19" s="1219"/>
      <c r="R19" s="1215"/>
      <c r="S19" s="1215"/>
      <c r="T19" s="1215"/>
      <c r="U19" s="1215"/>
      <c r="V19" s="1225"/>
      <c r="W19" s="1513"/>
      <c r="X19" s="1515"/>
      <c r="Y19" s="1542"/>
      <c r="Z19" s="1544"/>
      <c r="AA19" s="1515"/>
      <c r="AB19" s="1546"/>
      <c r="AC19" s="1553"/>
      <c r="AD19" s="1556"/>
      <c r="AE19" s="1520"/>
      <c r="AF19" s="1556"/>
      <c r="AG19" s="1556"/>
      <c r="AH19" s="1523"/>
      <c r="AI19" s="1553"/>
      <c r="AJ19" s="1556"/>
      <c r="AK19" s="1520"/>
      <c r="AL19" s="1556"/>
      <c r="AM19" s="1520"/>
      <c r="AN19" s="1523"/>
      <c r="AO19" s="1553"/>
      <c r="AP19" s="1556"/>
      <c r="AQ19" s="1520"/>
      <c r="AR19" s="1556"/>
      <c r="AS19" s="1520"/>
      <c r="AT19" s="1523"/>
      <c r="AU19" s="1526"/>
      <c r="AV19" s="302" t="s">
        <v>409</v>
      </c>
    </row>
    <row r="20" spans="1:48" s="131" customFormat="1" ht="60" customHeight="1" x14ac:dyDescent="0.2">
      <c r="A20" s="1018"/>
      <c r="B20" s="1015"/>
      <c r="C20" s="1015"/>
      <c r="D20" s="1018"/>
      <c r="E20" s="1018"/>
      <c r="F20" s="287" t="s">
        <v>2195</v>
      </c>
      <c r="G20" s="159" t="s">
        <v>2185</v>
      </c>
      <c r="H20" s="529">
        <v>9.41</v>
      </c>
      <c r="I20" s="514">
        <v>8.06</v>
      </c>
      <c r="J20" s="529">
        <v>9.41</v>
      </c>
      <c r="K20" s="529">
        <v>8.9</v>
      </c>
      <c r="L20" s="529">
        <v>8.4</v>
      </c>
      <c r="M20" s="536">
        <v>8.06</v>
      </c>
      <c r="N20" s="1528"/>
      <c r="O20" s="1527"/>
      <c r="P20" s="1215"/>
      <c r="Q20" s="1219"/>
      <c r="R20" s="1215"/>
      <c r="S20" s="1215"/>
      <c r="T20" s="1215"/>
      <c r="U20" s="1215"/>
      <c r="V20" s="1225"/>
      <c r="W20" s="1513"/>
      <c r="X20" s="1515"/>
      <c r="Y20" s="1542"/>
      <c r="Z20" s="1544"/>
      <c r="AA20" s="1515"/>
      <c r="AB20" s="1546"/>
      <c r="AC20" s="1554"/>
      <c r="AD20" s="1557"/>
      <c r="AE20" s="1521"/>
      <c r="AF20" s="1557"/>
      <c r="AG20" s="1557"/>
      <c r="AH20" s="1524"/>
      <c r="AI20" s="1554"/>
      <c r="AJ20" s="1557"/>
      <c r="AK20" s="1521"/>
      <c r="AL20" s="1557"/>
      <c r="AM20" s="1521"/>
      <c r="AN20" s="1524"/>
      <c r="AO20" s="1554"/>
      <c r="AP20" s="1557"/>
      <c r="AQ20" s="1521"/>
      <c r="AR20" s="1557"/>
      <c r="AS20" s="1521"/>
      <c r="AT20" s="1524"/>
      <c r="AU20" s="1526"/>
      <c r="AV20" s="302" t="s">
        <v>409</v>
      </c>
    </row>
    <row r="21" spans="1:48" s="131" customFormat="1" ht="92.25" customHeight="1" x14ac:dyDescent="0.2">
      <c r="A21" s="1018"/>
      <c r="B21" s="1015"/>
      <c r="C21" s="1015"/>
      <c r="D21" s="1018"/>
      <c r="E21" s="1018"/>
      <c r="F21" s="1210" t="s">
        <v>1080</v>
      </c>
      <c r="G21" s="967" t="s">
        <v>2029</v>
      </c>
      <c r="H21" s="1035">
        <v>224</v>
      </c>
      <c r="I21" s="1035">
        <v>200</v>
      </c>
      <c r="J21" s="1035">
        <v>212</v>
      </c>
      <c r="K21" s="1035">
        <v>208</v>
      </c>
      <c r="L21" s="1035">
        <v>204</v>
      </c>
      <c r="M21" s="1040">
        <v>200</v>
      </c>
      <c r="N21" s="251" t="s">
        <v>98</v>
      </c>
      <c r="O21" s="144" t="s">
        <v>1110</v>
      </c>
      <c r="P21" s="146" t="s">
        <v>13</v>
      </c>
      <c r="Q21" s="146">
        <v>0</v>
      </c>
      <c r="R21" s="146">
        <v>4</v>
      </c>
      <c r="S21" s="146">
        <v>1</v>
      </c>
      <c r="T21" s="146">
        <v>1</v>
      </c>
      <c r="U21" s="146">
        <v>1</v>
      </c>
      <c r="V21" s="261">
        <v>1</v>
      </c>
      <c r="W21" s="482"/>
      <c r="X21" s="483"/>
      <c r="Y21" s="483"/>
      <c r="Z21" s="484"/>
      <c r="AA21" s="483"/>
      <c r="AB21" s="485"/>
      <c r="AC21" s="482"/>
      <c r="AD21" s="484"/>
      <c r="AE21" s="483"/>
      <c r="AF21" s="484"/>
      <c r="AG21" s="483"/>
      <c r="AH21" s="485"/>
      <c r="AI21" s="482"/>
      <c r="AJ21" s="484"/>
      <c r="AK21" s="483"/>
      <c r="AL21" s="484"/>
      <c r="AM21" s="483"/>
      <c r="AN21" s="485"/>
      <c r="AO21" s="482"/>
      <c r="AP21" s="484"/>
      <c r="AQ21" s="483"/>
      <c r="AR21" s="484"/>
      <c r="AS21" s="483"/>
      <c r="AT21" s="485"/>
      <c r="AU21" s="486"/>
      <c r="AV21" s="302" t="s">
        <v>409</v>
      </c>
    </row>
    <row r="22" spans="1:48" s="131" customFormat="1" ht="31.5" customHeight="1" x14ac:dyDescent="0.2">
      <c r="A22" s="1018"/>
      <c r="B22" s="1015"/>
      <c r="C22" s="1015"/>
      <c r="D22" s="1018"/>
      <c r="E22" s="1018"/>
      <c r="F22" s="1211"/>
      <c r="G22" s="968"/>
      <c r="H22" s="1037"/>
      <c r="I22" s="1037"/>
      <c r="J22" s="1037">
        <v>212</v>
      </c>
      <c r="K22" s="1037">
        <v>208</v>
      </c>
      <c r="L22" s="1037">
        <v>204</v>
      </c>
      <c r="M22" s="1041">
        <v>200</v>
      </c>
      <c r="N22" s="1216" t="s">
        <v>401</v>
      </c>
      <c r="O22" s="1527" t="s">
        <v>1077</v>
      </c>
      <c r="P22" s="1215" t="s">
        <v>1078</v>
      </c>
      <c r="Q22" s="1219">
        <v>0</v>
      </c>
      <c r="R22" s="1219">
        <v>1</v>
      </c>
      <c r="S22" s="1219">
        <v>0</v>
      </c>
      <c r="T22" s="1219">
        <v>0</v>
      </c>
      <c r="U22" s="1219">
        <v>1</v>
      </c>
      <c r="V22" s="1551">
        <v>0</v>
      </c>
      <c r="W22" s="1513"/>
      <c r="X22" s="1515"/>
      <c r="Y22" s="1515">
        <v>700000000</v>
      </c>
      <c r="Z22" s="1544"/>
      <c r="AA22" s="1515"/>
      <c r="AB22" s="1546">
        <f>+Y22</f>
        <v>700000000</v>
      </c>
      <c r="AC22" s="1576"/>
      <c r="AD22" s="1577"/>
      <c r="AE22" s="1562">
        <v>816994298</v>
      </c>
      <c r="AF22" s="1577"/>
      <c r="AG22" s="1562"/>
      <c r="AH22" s="1575">
        <f>+AE22</f>
        <v>816994298</v>
      </c>
      <c r="AI22" s="1578"/>
      <c r="AJ22" s="1562"/>
      <c r="AK22" s="1562">
        <v>942187176</v>
      </c>
      <c r="AL22" s="1562"/>
      <c r="AM22" s="1562"/>
      <c r="AN22" s="1575">
        <f>+AK22</f>
        <v>942187176</v>
      </c>
      <c r="AO22" s="1578"/>
      <c r="AP22" s="1562"/>
      <c r="AQ22" s="1562">
        <v>1076159363</v>
      </c>
      <c r="AR22" s="1562"/>
      <c r="AS22" s="1562"/>
      <c r="AT22" s="1575">
        <f>+AQ22</f>
        <v>1076159363</v>
      </c>
      <c r="AU22" s="1586">
        <f>+AT22+AN22+AH22+AB22</f>
        <v>3535340837</v>
      </c>
      <c r="AV22" s="1568" t="s">
        <v>409</v>
      </c>
    </row>
    <row r="23" spans="1:48" s="131" customFormat="1" ht="31.5" customHeight="1" x14ac:dyDescent="0.2">
      <c r="A23" s="1018"/>
      <c r="B23" s="1015"/>
      <c r="C23" s="1015"/>
      <c r="D23" s="1018"/>
      <c r="E23" s="1018"/>
      <c r="F23" s="342" t="s">
        <v>1076</v>
      </c>
      <c r="G23" s="870" t="s">
        <v>2030</v>
      </c>
      <c r="H23" s="514">
        <v>495</v>
      </c>
      <c r="I23" s="514">
        <v>445</v>
      </c>
      <c r="J23" s="529">
        <v>470</v>
      </c>
      <c r="K23" s="529">
        <v>455</v>
      </c>
      <c r="L23" s="529">
        <v>450</v>
      </c>
      <c r="M23" s="536">
        <v>445</v>
      </c>
      <c r="N23" s="1216"/>
      <c r="O23" s="1527"/>
      <c r="P23" s="1215"/>
      <c r="Q23" s="1219"/>
      <c r="R23" s="1219"/>
      <c r="S23" s="1219"/>
      <c r="T23" s="1219"/>
      <c r="U23" s="1219"/>
      <c r="V23" s="1551"/>
      <c r="W23" s="1513"/>
      <c r="X23" s="1515"/>
      <c r="Y23" s="1515"/>
      <c r="Z23" s="1544"/>
      <c r="AA23" s="1515"/>
      <c r="AB23" s="1546"/>
      <c r="AC23" s="1553"/>
      <c r="AD23" s="1556"/>
      <c r="AE23" s="1520"/>
      <c r="AF23" s="1556"/>
      <c r="AG23" s="1520"/>
      <c r="AH23" s="1523"/>
      <c r="AI23" s="1579"/>
      <c r="AJ23" s="1520"/>
      <c r="AK23" s="1520"/>
      <c r="AL23" s="1520"/>
      <c r="AM23" s="1520"/>
      <c r="AN23" s="1523"/>
      <c r="AO23" s="1579"/>
      <c r="AP23" s="1520"/>
      <c r="AQ23" s="1520"/>
      <c r="AR23" s="1520"/>
      <c r="AS23" s="1520"/>
      <c r="AT23" s="1523"/>
      <c r="AU23" s="1586"/>
      <c r="AV23" s="1574"/>
    </row>
    <row r="24" spans="1:48" s="131" customFormat="1" ht="52.5" customHeight="1" x14ac:dyDescent="0.2">
      <c r="A24" s="1018"/>
      <c r="B24" s="1015"/>
      <c r="C24" s="1015"/>
      <c r="D24" s="1018"/>
      <c r="E24" s="1018"/>
      <c r="F24" s="1209" t="s">
        <v>1079</v>
      </c>
      <c r="G24" s="966" t="s">
        <v>2031</v>
      </c>
      <c r="H24" s="1035">
        <v>647</v>
      </c>
      <c r="I24" s="1035">
        <v>582</v>
      </c>
      <c r="J24" s="1035">
        <v>620</v>
      </c>
      <c r="K24" s="1035">
        <v>600</v>
      </c>
      <c r="L24" s="1035">
        <v>591</v>
      </c>
      <c r="M24" s="1040">
        <v>582</v>
      </c>
      <c r="N24" s="1216"/>
      <c r="O24" s="1527"/>
      <c r="P24" s="1215"/>
      <c r="Q24" s="1219"/>
      <c r="R24" s="1219"/>
      <c r="S24" s="1219"/>
      <c r="T24" s="1219"/>
      <c r="U24" s="1219"/>
      <c r="V24" s="1551"/>
      <c r="W24" s="1513"/>
      <c r="X24" s="1515"/>
      <c r="Y24" s="1515"/>
      <c r="Z24" s="1544"/>
      <c r="AA24" s="1515"/>
      <c r="AB24" s="1546"/>
      <c r="AC24" s="1554"/>
      <c r="AD24" s="1557"/>
      <c r="AE24" s="1521"/>
      <c r="AF24" s="1557"/>
      <c r="AG24" s="1521"/>
      <c r="AH24" s="1524"/>
      <c r="AI24" s="1580"/>
      <c r="AJ24" s="1521"/>
      <c r="AK24" s="1521"/>
      <c r="AL24" s="1521"/>
      <c r="AM24" s="1521"/>
      <c r="AN24" s="1524"/>
      <c r="AO24" s="1580"/>
      <c r="AP24" s="1521"/>
      <c r="AQ24" s="1521"/>
      <c r="AR24" s="1521"/>
      <c r="AS24" s="1521"/>
      <c r="AT24" s="1524"/>
      <c r="AU24" s="1586"/>
      <c r="AV24" s="1569"/>
    </row>
    <row r="25" spans="1:48" s="131" customFormat="1" ht="52.5" customHeight="1" x14ac:dyDescent="0.2">
      <c r="A25" s="1018"/>
      <c r="B25" s="1015"/>
      <c r="C25" s="1015"/>
      <c r="D25" s="1018"/>
      <c r="E25" s="1018"/>
      <c r="F25" s="1210"/>
      <c r="G25" s="967"/>
      <c r="H25" s="1036"/>
      <c r="I25" s="1036"/>
      <c r="J25" s="1036">
        <v>620</v>
      </c>
      <c r="K25" s="1036">
        <v>600</v>
      </c>
      <c r="L25" s="1036">
        <v>591</v>
      </c>
      <c r="M25" s="1535">
        <v>582</v>
      </c>
      <c r="N25" s="251" t="s">
        <v>1108</v>
      </c>
      <c r="O25" s="144" t="s">
        <v>1109</v>
      </c>
      <c r="P25" s="146" t="s">
        <v>13</v>
      </c>
      <c r="Q25" s="146">
        <v>0</v>
      </c>
      <c r="R25" s="146">
        <v>26</v>
      </c>
      <c r="S25" s="146">
        <v>6</v>
      </c>
      <c r="T25" s="146">
        <v>7</v>
      </c>
      <c r="U25" s="146">
        <v>7</v>
      </c>
      <c r="V25" s="261">
        <v>6</v>
      </c>
      <c r="W25" s="482"/>
      <c r="X25" s="483"/>
      <c r="Y25" s="483"/>
      <c r="Z25" s="484"/>
      <c r="AA25" s="483"/>
      <c r="AB25" s="485"/>
      <c r="AC25" s="482"/>
      <c r="AD25" s="484"/>
      <c r="AE25" s="483"/>
      <c r="AF25" s="484"/>
      <c r="AG25" s="483"/>
      <c r="AH25" s="485"/>
      <c r="AI25" s="482"/>
      <c r="AJ25" s="484"/>
      <c r="AK25" s="483"/>
      <c r="AL25" s="484"/>
      <c r="AM25" s="483"/>
      <c r="AN25" s="485"/>
      <c r="AO25" s="482"/>
      <c r="AP25" s="484"/>
      <c r="AQ25" s="483"/>
      <c r="AR25" s="484"/>
      <c r="AS25" s="483"/>
      <c r="AT25" s="485"/>
      <c r="AU25" s="486"/>
      <c r="AV25" s="302" t="s">
        <v>409</v>
      </c>
    </row>
    <row r="26" spans="1:48" s="131" customFormat="1" ht="52.5" customHeight="1" x14ac:dyDescent="0.2">
      <c r="A26" s="1018"/>
      <c r="B26" s="1015"/>
      <c r="C26" s="1015"/>
      <c r="D26" s="1018"/>
      <c r="E26" s="1018"/>
      <c r="F26" s="1210"/>
      <c r="G26" s="967"/>
      <c r="H26" s="1036"/>
      <c r="I26" s="1036"/>
      <c r="J26" s="1036">
        <v>620</v>
      </c>
      <c r="K26" s="1036">
        <v>600</v>
      </c>
      <c r="L26" s="1036">
        <v>591</v>
      </c>
      <c r="M26" s="1535">
        <v>582</v>
      </c>
      <c r="N26" s="260" t="s">
        <v>1112</v>
      </c>
      <c r="O26" s="144" t="s">
        <v>1113</v>
      </c>
      <c r="P26" s="146" t="s">
        <v>13</v>
      </c>
      <c r="Q26" s="146">
        <v>0</v>
      </c>
      <c r="R26" s="146">
        <v>4</v>
      </c>
      <c r="S26" s="146">
        <v>1</v>
      </c>
      <c r="T26" s="146">
        <v>1</v>
      </c>
      <c r="U26" s="146">
        <v>1</v>
      </c>
      <c r="V26" s="261">
        <v>1</v>
      </c>
      <c r="W26" s="482"/>
      <c r="X26" s="483"/>
      <c r="Y26" s="483"/>
      <c r="Z26" s="484"/>
      <c r="AA26" s="483"/>
      <c r="AB26" s="485"/>
      <c r="AC26" s="482"/>
      <c r="AD26" s="484"/>
      <c r="AE26" s="483"/>
      <c r="AF26" s="484"/>
      <c r="AG26" s="483"/>
      <c r="AH26" s="485"/>
      <c r="AI26" s="482"/>
      <c r="AJ26" s="484"/>
      <c r="AK26" s="483"/>
      <c r="AL26" s="484"/>
      <c r="AM26" s="483"/>
      <c r="AN26" s="485"/>
      <c r="AO26" s="482"/>
      <c r="AP26" s="484"/>
      <c r="AQ26" s="483"/>
      <c r="AR26" s="484"/>
      <c r="AS26" s="483"/>
      <c r="AT26" s="485"/>
      <c r="AU26" s="486"/>
      <c r="AV26" s="302" t="s">
        <v>409</v>
      </c>
    </row>
    <row r="27" spans="1:48" s="131" customFormat="1" ht="52.5" customHeight="1" x14ac:dyDescent="0.2">
      <c r="A27" s="1018"/>
      <c r="B27" s="1015"/>
      <c r="C27" s="1015"/>
      <c r="D27" s="1018"/>
      <c r="E27" s="1018"/>
      <c r="F27" s="1211"/>
      <c r="G27" s="968"/>
      <c r="H27" s="1037"/>
      <c r="I27" s="1037"/>
      <c r="J27" s="1037">
        <v>620</v>
      </c>
      <c r="K27" s="1037">
        <v>600</v>
      </c>
      <c r="L27" s="1037">
        <v>591</v>
      </c>
      <c r="M27" s="1041">
        <v>582</v>
      </c>
      <c r="N27" s="260" t="s">
        <v>1114</v>
      </c>
      <c r="O27" s="144" t="s">
        <v>1091</v>
      </c>
      <c r="P27" s="146" t="s">
        <v>13</v>
      </c>
      <c r="Q27" s="146">
        <v>0</v>
      </c>
      <c r="R27" s="146">
        <v>3</v>
      </c>
      <c r="S27" s="146"/>
      <c r="T27" s="146">
        <v>1</v>
      </c>
      <c r="U27" s="146">
        <v>1</v>
      </c>
      <c r="V27" s="261">
        <v>1</v>
      </c>
      <c r="W27" s="482"/>
      <c r="X27" s="483"/>
      <c r="Y27" s="483"/>
      <c r="Z27" s="484"/>
      <c r="AA27" s="483"/>
      <c r="AB27" s="485"/>
      <c r="AC27" s="482"/>
      <c r="AD27" s="484"/>
      <c r="AE27" s="483"/>
      <c r="AF27" s="484"/>
      <c r="AG27" s="483"/>
      <c r="AH27" s="485"/>
      <c r="AI27" s="482"/>
      <c r="AJ27" s="484"/>
      <c r="AK27" s="483"/>
      <c r="AL27" s="484"/>
      <c r="AM27" s="483"/>
      <c r="AN27" s="485"/>
      <c r="AO27" s="482"/>
      <c r="AP27" s="484"/>
      <c r="AQ27" s="483"/>
      <c r="AR27" s="484"/>
      <c r="AS27" s="483"/>
      <c r="AT27" s="485"/>
      <c r="AU27" s="486"/>
      <c r="AV27" s="302" t="s">
        <v>409</v>
      </c>
    </row>
    <row r="28" spans="1:48" s="131" customFormat="1" ht="57" customHeight="1" x14ac:dyDescent="0.2">
      <c r="A28" s="1018"/>
      <c r="B28" s="1015"/>
      <c r="C28" s="1015"/>
      <c r="D28" s="1018"/>
      <c r="E28" s="1018"/>
      <c r="F28" s="1209" t="s">
        <v>1081</v>
      </c>
      <c r="G28" s="966" t="s">
        <v>1082</v>
      </c>
      <c r="H28" s="1035">
        <v>229</v>
      </c>
      <c r="I28" s="1035">
        <v>206</v>
      </c>
      <c r="J28" s="1035">
        <v>220</v>
      </c>
      <c r="K28" s="1035">
        <v>218</v>
      </c>
      <c r="L28" s="1035">
        <v>212</v>
      </c>
      <c r="M28" s="1040">
        <v>206</v>
      </c>
      <c r="N28" s="260" t="s">
        <v>407</v>
      </c>
      <c r="O28" s="144" t="s">
        <v>1111</v>
      </c>
      <c r="P28" s="146" t="s">
        <v>13</v>
      </c>
      <c r="Q28" s="146">
        <v>0</v>
      </c>
      <c r="R28" s="146">
        <v>1</v>
      </c>
      <c r="S28" s="146">
        <v>0</v>
      </c>
      <c r="T28" s="146">
        <v>0</v>
      </c>
      <c r="U28" s="146">
        <v>1</v>
      </c>
      <c r="V28" s="261">
        <v>0</v>
      </c>
      <c r="W28" s="482"/>
      <c r="X28" s="483"/>
      <c r="Y28" s="483"/>
      <c r="Z28" s="484"/>
      <c r="AA28" s="483"/>
      <c r="AB28" s="485"/>
      <c r="AC28" s="482"/>
      <c r="AD28" s="484"/>
      <c r="AE28" s="483"/>
      <c r="AF28" s="484"/>
      <c r="AG28" s="483"/>
      <c r="AH28" s="485"/>
      <c r="AI28" s="482"/>
      <c r="AJ28" s="484"/>
      <c r="AK28" s="483"/>
      <c r="AL28" s="484"/>
      <c r="AM28" s="483"/>
      <c r="AN28" s="485"/>
      <c r="AO28" s="482"/>
      <c r="AP28" s="484"/>
      <c r="AQ28" s="483"/>
      <c r="AR28" s="484"/>
      <c r="AS28" s="483"/>
      <c r="AT28" s="485"/>
      <c r="AU28" s="486"/>
      <c r="AV28" s="302" t="s">
        <v>409</v>
      </c>
    </row>
    <row r="29" spans="1:48" s="131" customFormat="1" ht="19.5" customHeight="1" x14ac:dyDescent="0.2">
      <c r="A29" s="1018"/>
      <c r="B29" s="1015"/>
      <c r="C29" s="1015"/>
      <c r="D29" s="1018"/>
      <c r="E29" s="1018"/>
      <c r="F29" s="1211"/>
      <c r="G29" s="968"/>
      <c r="H29" s="1037"/>
      <c r="I29" s="1037"/>
      <c r="J29" s="1037"/>
      <c r="K29" s="1037"/>
      <c r="L29" s="1037"/>
      <c r="M29" s="1041"/>
      <c r="N29" s="1528" t="s">
        <v>1083</v>
      </c>
      <c r="O29" s="1527" t="s">
        <v>1084</v>
      </c>
      <c r="P29" s="1215" t="s">
        <v>1078</v>
      </c>
      <c r="Q29" s="1215">
        <v>0</v>
      </c>
      <c r="R29" s="1215">
        <v>1</v>
      </c>
      <c r="S29" s="1215">
        <v>0</v>
      </c>
      <c r="T29" s="1215">
        <v>1</v>
      </c>
      <c r="U29" s="1215">
        <v>0</v>
      </c>
      <c r="V29" s="1225">
        <v>0</v>
      </c>
      <c r="W29" s="482"/>
      <c r="X29" s="483"/>
      <c r="Y29" s="483"/>
      <c r="Z29" s="484"/>
      <c r="AA29" s="483"/>
      <c r="AB29" s="485"/>
      <c r="AC29" s="482"/>
      <c r="AD29" s="484"/>
      <c r="AE29" s="483"/>
      <c r="AF29" s="484"/>
      <c r="AG29" s="483"/>
      <c r="AH29" s="485"/>
      <c r="AI29" s="482"/>
      <c r="AJ29" s="484"/>
      <c r="AK29" s="483"/>
      <c r="AL29" s="484"/>
      <c r="AM29" s="483"/>
      <c r="AN29" s="485"/>
      <c r="AO29" s="482"/>
      <c r="AP29" s="484"/>
      <c r="AQ29" s="483"/>
      <c r="AR29" s="484"/>
      <c r="AS29" s="483"/>
      <c r="AT29" s="485"/>
      <c r="AU29" s="487"/>
      <c r="AV29" s="302" t="s">
        <v>409</v>
      </c>
    </row>
    <row r="30" spans="1:48" s="131" customFormat="1" ht="33" customHeight="1" x14ac:dyDescent="0.2">
      <c r="A30" s="1018"/>
      <c r="B30" s="1015"/>
      <c r="C30" s="1015"/>
      <c r="D30" s="1018"/>
      <c r="E30" s="1018"/>
      <c r="F30" s="342" t="s">
        <v>1085</v>
      </c>
      <c r="G30" s="870" t="s">
        <v>1086</v>
      </c>
      <c r="H30" s="514">
        <v>1119</v>
      </c>
      <c r="I30" s="514">
        <v>1000</v>
      </c>
      <c r="J30" s="529">
        <v>1110</v>
      </c>
      <c r="K30" s="529">
        <v>1050</v>
      </c>
      <c r="L30" s="529">
        <v>1010</v>
      </c>
      <c r="M30" s="536">
        <v>1000</v>
      </c>
      <c r="N30" s="1528"/>
      <c r="O30" s="1527"/>
      <c r="P30" s="1215"/>
      <c r="Q30" s="1215"/>
      <c r="R30" s="1215"/>
      <c r="S30" s="1215"/>
      <c r="T30" s="1215"/>
      <c r="U30" s="1215"/>
      <c r="V30" s="1225"/>
      <c r="W30" s="482"/>
      <c r="X30" s="483"/>
      <c r="Y30" s="483"/>
      <c r="Z30" s="484"/>
      <c r="AA30" s="483"/>
      <c r="AB30" s="485"/>
      <c r="AC30" s="482"/>
      <c r="AD30" s="484"/>
      <c r="AE30" s="483"/>
      <c r="AF30" s="484"/>
      <c r="AG30" s="483"/>
      <c r="AH30" s="485"/>
      <c r="AI30" s="482"/>
      <c r="AJ30" s="484"/>
      <c r="AK30" s="483"/>
      <c r="AL30" s="484"/>
      <c r="AM30" s="483"/>
      <c r="AN30" s="485"/>
      <c r="AO30" s="482"/>
      <c r="AP30" s="484"/>
      <c r="AQ30" s="483"/>
      <c r="AR30" s="484"/>
      <c r="AS30" s="483"/>
      <c r="AT30" s="485"/>
      <c r="AU30" s="487"/>
      <c r="AV30" s="302" t="s">
        <v>409</v>
      </c>
    </row>
    <row r="31" spans="1:48" s="131" customFormat="1" ht="52.5" customHeight="1" x14ac:dyDescent="0.2">
      <c r="A31" s="1018"/>
      <c r="B31" s="1015"/>
      <c r="C31" s="1015"/>
      <c r="D31" s="1018"/>
      <c r="E31" s="1018"/>
      <c r="F31" s="342" t="s">
        <v>1087</v>
      </c>
      <c r="G31" s="870" t="s">
        <v>1088</v>
      </c>
      <c r="H31" s="514">
        <v>55</v>
      </c>
      <c r="I31" s="514">
        <v>49</v>
      </c>
      <c r="J31" s="529">
        <v>52</v>
      </c>
      <c r="K31" s="529">
        <v>51</v>
      </c>
      <c r="L31" s="529">
        <v>50</v>
      </c>
      <c r="M31" s="536">
        <v>49</v>
      </c>
      <c r="N31" s="1528"/>
      <c r="O31" s="1527"/>
      <c r="P31" s="1215"/>
      <c r="Q31" s="1215"/>
      <c r="R31" s="1215"/>
      <c r="S31" s="1215"/>
      <c r="T31" s="1215"/>
      <c r="U31" s="1215"/>
      <c r="V31" s="1225"/>
      <c r="W31" s="482"/>
      <c r="X31" s="483"/>
      <c r="Y31" s="483"/>
      <c r="Z31" s="484"/>
      <c r="AA31" s="483"/>
      <c r="AB31" s="485"/>
      <c r="AC31" s="482"/>
      <c r="AD31" s="484"/>
      <c r="AE31" s="483"/>
      <c r="AF31" s="484"/>
      <c r="AG31" s="483"/>
      <c r="AH31" s="485"/>
      <c r="AI31" s="482"/>
      <c r="AJ31" s="484"/>
      <c r="AK31" s="483"/>
      <c r="AL31" s="484"/>
      <c r="AM31" s="483"/>
      <c r="AN31" s="485"/>
      <c r="AO31" s="482"/>
      <c r="AP31" s="484"/>
      <c r="AQ31" s="483"/>
      <c r="AR31" s="484"/>
      <c r="AS31" s="483"/>
      <c r="AT31" s="485"/>
      <c r="AU31" s="487"/>
      <c r="AV31" s="302" t="s">
        <v>409</v>
      </c>
    </row>
    <row r="32" spans="1:48" s="131" customFormat="1" ht="66" customHeight="1" x14ac:dyDescent="0.2">
      <c r="A32" s="1018"/>
      <c r="B32" s="1015"/>
      <c r="C32" s="1015"/>
      <c r="D32" s="1018"/>
      <c r="E32" s="1018"/>
      <c r="F32" s="342" t="s">
        <v>1089</v>
      </c>
      <c r="G32" s="870" t="s">
        <v>1090</v>
      </c>
      <c r="H32" s="514">
        <v>330</v>
      </c>
      <c r="I32" s="514">
        <v>297</v>
      </c>
      <c r="J32" s="529">
        <v>310</v>
      </c>
      <c r="K32" s="529">
        <v>306</v>
      </c>
      <c r="L32" s="529">
        <v>300</v>
      </c>
      <c r="M32" s="536">
        <v>297</v>
      </c>
      <c r="N32" s="1528" t="s">
        <v>405</v>
      </c>
      <c r="O32" s="1527" t="s">
        <v>1091</v>
      </c>
      <c r="P32" s="1215" t="s">
        <v>1092</v>
      </c>
      <c r="Q32" s="1215">
        <v>0</v>
      </c>
      <c r="R32" s="1215">
        <v>1</v>
      </c>
      <c r="S32" s="1215">
        <v>0</v>
      </c>
      <c r="T32" s="1215">
        <v>1</v>
      </c>
      <c r="U32" s="1215">
        <v>0</v>
      </c>
      <c r="V32" s="1225">
        <v>0</v>
      </c>
      <c r="W32" s="482"/>
      <c r="X32" s="483"/>
      <c r="Y32" s="483"/>
      <c r="Z32" s="484"/>
      <c r="AA32" s="483"/>
      <c r="AB32" s="485"/>
      <c r="AC32" s="482"/>
      <c r="AD32" s="484"/>
      <c r="AE32" s="483"/>
      <c r="AF32" s="484"/>
      <c r="AG32" s="483"/>
      <c r="AH32" s="485"/>
      <c r="AI32" s="482"/>
      <c r="AJ32" s="484"/>
      <c r="AK32" s="483"/>
      <c r="AL32" s="484"/>
      <c r="AM32" s="483"/>
      <c r="AN32" s="485"/>
      <c r="AO32" s="482"/>
      <c r="AP32" s="484"/>
      <c r="AQ32" s="483"/>
      <c r="AR32" s="484"/>
      <c r="AS32" s="483"/>
      <c r="AT32" s="485"/>
      <c r="AU32" s="487"/>
      <c r="AV32" s="302" t="s">
        <v>409</v>
      </c>
    </row>
    <row r="33" spans="1:48" s="131" customFormat="1" ht="47.25" customHeight="1" x14ac:dyDescent="0.2">
      <c r="A33" s="1018"/>
      <c r="B33" s="1015"/>
      <c r="C33" s="1015"/>
      <c r="D33" s="1018"/>
      <c r="E33" s="1018"/>
      <c r="F33" s="342" t="s">
        <v>1093</v>
      </c>
      <c r="G33" s="870" t="s">
        <v>1094</v>
      </c>
      <c r="H33" s="514">
        <v>385</v>
      </c>
      <c r="I33" s="514">
        <v>345</v>
      </c>
      <c r="J33" s="529">
        <v>380</v>
      </c>
      <c r="K33" s="529">
        <v>370</v>
      </c>
      <c r="L33" s="529">
        <v>365</v>
      </c>
      <c r="M33" s="536">
        <v>345</v>
      </c>
      <c r="N33" s="1528"/>
      <c r="O33" s="1527"/>
      <c r="P33" s="1215"/>
      <c r="Q33" s="1215"/>
      <c r="R33" s="1215"/>
      <c r="S33" s="1215"/>
      <c r="T33" s="1215"/>
      <c r="U33" s="1215"/>
      <c r="V33" s="1225"/>
      <c r="W33" s="482"/>
      <c r="X33" s="483"/>
      <c r="Y33" s="483"/>
      <c r="Z33" s="484"/>
      <c r="AA33" s="483"/>
      <c r="AB33" s="485"/>
      <c r="AC33" s="482"/>
      <c r="AD33" s="484"/>
      <c r="AE33" s="483"/>
      <c r="AF33" s="484"/>
      <c r="AG33" s="483"/>
      <c r="AH33" s="485"/>
      <c r="AI33" s="482"/>
      <c r="AJ33" s="484"/>
      <c r="AK33" s="483"/>
      <c r="AL33" s="484"/>
      <c r="AM33" s="483"/>
      <c r="AN33" s="485"/>
      <c r="AO33" s="482"/>
      <c r="AP33" s="484"/>
      <c r="AQ33" s="483"/>
      <c r="AR33" s="484"/>
      <c r="AS33" s="483"/>
      <c r="AT33" s="485"/>
      <c r="AU33" s="487"/>
      <c r="AV33" s="302" t="s">
        <v>409</v>
      </c>
    </row>
    <row r="34" spans="1:48" s="131" customFormat="1" ht="47.25" customHeight="1" x14ac:dyDescent="0.2">
      <c r="A34" s="1018"/>
      <c r="B34" s="1015"/>
      <c r="C34" s="1015"/>
      <c r="D34" s="1018"/>
      <c r="E34" s="1018"/>
      <c r="F34" s="342" t="s">
        <v>1095</v>
      </c>
      <c r="G34" s="870" t="s">
        <v>1096</v>
      </c>
      <c r="H34" s="514">
        <v>0</v>
      </c>
      <c r="I34" s="514">
        <v>0</v>
      </c>
      <c r="J34" s="529">
        <v>0</v>
      </c>
      <c r="K34" s="529">
        <v>0</v>
      </c>
      <c r="L34" s="529">
        <v>0</v>
      </c>
      <c r="M34" s="536">
        <v>0</v>
      </c>
      <c r="N34" s="1528"/>
      <c r="O34" s="1527"/>
      <c r="P34" s="1215"/>
      <c r="Q34" s="1215"/>
      <c r="R34" s="1215"/>
      <c r="S34" s="1215"/>
      <c r="T34" s="1215"/>
      <c r="U34" s="1215"/>
      <c r="V34" s="1225"/>
      <c r="W34" s="482"/>
      <c r="X34" s="483"/>
      <c r="Y34" s="483"/>
      <c r="Z34" s="484"/>
      <c r="AA34" s="483"/>
      <c r="AB34" s="485"/>
      <c r="AC34" s="482"/>
      <c r="AD34" s="484"/>
      <c r="AE34" s="483"/>
      <c r="AF34" s="484"/>
      <c r="AG34" s="483"/>
      <c r="AH34" s="485"/>
      <c r="AI34" s="482"/>
      <c r="AJ34" s="484"/>
      <c r="AK34" s="483"/>
      <c r="AL34" s="484"/>
      <c r="AM34" s="483"/>
      <c r="AN34" s="485"/>
      <c r="AO34" s="482"/>
      <c r="AP34" s="484"/>
      <c r="AQ34" s="483"/>
      <c r="AR34" s="484"/>
      <c r="AS34" s="483"/>
      <c r="AT34" s="485"/>
      <c r="AU34" s="487"/>
      <c r="AV34" s="302" t="s">
        <v>409</v>
      </c>
    </row>
    <row r="35" spans="1:48" s="131" customFormat="1" ht="47.25" customHeight="1" x14ac:dyDescent="0.2">
      <c r="A35" s="1018"/>
      <c r="B35" s="1015"/>
      <c r="C35" s="1015"/>
      <c r="D35" s="1018"/>
      <c r="E35" s="1018"/>
      <c r="F35" s="342" t="s">
        <v>1097</v>
      </c>
      <c r="G35" s="870" t="s">
        <v>1098</v>
      </c>
      <c r="H35" s="514">
        <v>6</v>
      </c>
      <c r="I35" s="514">
        <v>5</v>
      </c>
      <c r="J35" s="529">
        <v>0</v>
      </c>
      <c r="K35" s="529">
        <v>0</v>
      </c>
      <c r="L35" s="529">
        <v>0</v>
      </c>
      <c r="M35" s="536">
        <v>5</v>
      </c>
      <c r="N35" s="1528" t="s">
        <v>406</v>
      </c>
      <c r="O35" s="1527" t="s">
        <v>1099</v>
      </c>
      <c r="P35" s="1215" t="s">
        <v>1092</v>
      </c>
      <c r="Q35" s="1215">
        <v>0</v>
      </c>
      <c r="R35" s="1215">
        <v>4</v>
      </c>
      <c r="S35" s="1215">
        <v>1</v>
      </c>
      <c r="T35" s="1215">
        <v>1</v>
      </c>
      <c r="U35" s="1215">
        <v>1</v>
      </c>
      <c r="V35" s="1225">
        <v>1</v>
      </c>
      <c r="W35" s="482"/>
      <c r="X35" s="483"/>
      <c r="Y35" s="483"/>
      <c r="Z35" s="484"/>
      <c r="AA35" s="483"/>
      <c r="AB35" s="485"/>
      <c r="AC35" s="482"/>
      <c r="AD35" s="484"/>
      <c r="AE35" s="483"/>
      <c r="AF35" s="484"/>
      <c r="AG35" s="483"/>
      <c r="AH35" s="485"/>
      <c r="AI35" s="482"/>
      <c r="AJ35" s="484"/>
      <c r="AK35" s="483"/>
      <c r="AL35" s="484"/>
      <c r="AM35" s="483"/>
      <c r="AN35" s="485"/>
      <c r="AO35" s="482"/>
      <c r="AP35" s="484"/>
      <c r="AQ35" s="483"/>
      <c r="AR35" s="484"/>
      <c r="AS35" s="483"/>
      <c r="AT35" s="485"/>
      <c r="AU35" s="485"/>
      <c r="AV35" s="302" t="s">
        <v>409</v>
      </c>
    </row>
    <row r="36" spans="1:48" s="131" customFormat="1" ht="47.25" customHeight="1" x14ac:dyDescent="0.2">
      <c r="A36" s="1018"/>
      <c r="B36" s="1015"/>
      <c r="C36" s="1015"/>
      <c r="D36" s="1018"/>
      <c r="E36" s="1018"/>
      <c r="F36" s="210" t="s">
        <v>1100</v>
      </c>
      <c r="G36" s="870" t="s">
        <v>1101</v>
      </c>
      <c r="H36" s="514">
        <v>0</v>
      </c>
      <c r="I36" s="514">
        <v>0</v>
      </c>
      <c r="J36" s="529">
        <v>0</v>
      </c>
      <c r="K36" s="529">
        <v>0</v>
      </c>
      <c r="L36" s="529">
        <v>0</v>
      </c>
      <c r="M36" s="536">
        <v>0</v>
      </c>
      <c r="N36" s="1528"/>
      <c r="O36" s="1527"/>
      <c r="P36" s="1215"/>
      <c r="Q36" s="1215"/>
      <c r="R36" s="1215"/>
      <c r="S36" s="1215"/>
      <c r="T36" s="1215"/>
      <c r="U36" s="1215"/>
      <c r="V36" s="1225"/>
      <c r="W36" s="482"/>
      <c r="X36" s="483"/>
      <c r="Y36" s="483"/>
      <c r="Z36" s="484"/>
      <c r="AA36" s="483"/>
      <c r="AB36" s="485"/>
      <c r="AC36" s="482"/>
      <c r="AD36" s="484"/>
      <c r="AE36" s="483"/>
      <c r="AF36" s="484"/>
      <c r="AG36" s="483"/>
      <c r="AH36" s="485"/>
      <c r="AI36" s="482"/>
      <c r="AJ36" s="484"/>
      <c r="AK36" s="483"/>
      <c r="AL36" s="484"/>
      <c r="AM36" s="483"/>
      <c r="AN36" s="485"/>
      <c r="AO36" s="482"/>
      <c r="AP36" s="484"/>
      <c r="AQ36" s="483"/>
      <c r="AR36" s="484"/>
      <c r="AS36" s="483"/>
      <c r="AT36" s="485"/>
      <c r="AU36" s="485"/>
      <c r="AV36" s="302" t="s">
        <v>409</v>
      </c>
    </row>
    <row r="37" spans="1:48" s="131" customFormat="1" ht="36.75" customHeight="1" x14ac:dyDescent="0.2">
      <c r="A37" s="1018"/>
      <c r="B37" s="1015"/>
      <c r="C37" s="1015"/>
      <c r="D37" s="1018"/>
      <c r="E37" s="1018"/>
      <c r="F37" s="210" t="s">
        <v>1102</v>
      </c>
      <c r="G37" s="870" t="s">
        <v>1103</v>
      </c>
      <c r="H37" s="514">
        <v>0</v>
      </c>
      <c r="I37" s="514">
        <v>0</v>
      </c>
      <c r="J37" s="529">
        <v>0</v>
      </c>
      <c r="K37" s="529">
        <v>0</v>
      </c>
      <c r="L37" s="529">
        <v>0</v>
      </c>
      <c r="M37" s="536">
        <v>0</v>
      </c>
      <c r="N37" s="1528" t="s">
        <v>1104</v>
      </c>
      <c r="O37" s="1527" t="s">
        <v>1105</v>
      </c>
      <c r="P37" s="1215" t="s">
        <v>1092</v>
      </c>
      <c r="Q37" s="1215">
        <v>0</v>
      </c>
      <c r="R37" s="1215">
        <v>1</v>
      </c>
      <c r="S37" s="1215">
        <v>0</v>
      </c>
      <c r="T37" s="1215">
        <v>1</v>
      </c>
      <c r="U37" s="1215">
        <v>0</v>
      </c>
      <c r="V37" s="1225">
        <v>0</v>
      </c>
      <c r="W37" s="482"/>
      <c r="X37" s="483"/>
      <c r="Y37" s="483"/>
      <c r="Z37" s="484"/>
      <c r="AA37" s="483"/>
      <c r="AB37" s="485"/>
      <c r="AC37" s="482"/>
      <c r="AD37" s="484"/>
      <c r="AE37" s="483"/>
      <c r="AF37" s="484"/>
      <c r="AG37" s="483"/>
      <c r="AH37" s="485"/>
      <c r="AI37" s="482"/>
      <c r="AJ37" s="484"/>
      <c r="AK37" s="483"/>
      <c r="AL37" s="484"/>
      <c r="AM37" s="483"/>
      <c r="AN37" s="485"/>
      <c r="AO37" s="482"/>
      <c r="AP37" s="484"/>
      <c r="AQ37" s="483"/>
      <c r="AR37" s="484"/>
      <c r="AS37" s="483"/>
      <c r="AT37" s="485"/>
      <c r="AU37" s="485"/>
      <c r="AV37" s="302" t="s">
        <v>409</v>
      </c>
    </row>
    <row r="38" spans="1:48" s="131" customFormat="1" ht="33.75" customHeight="1" x14ac:dyDescent="0.2">
      <c r="A38" s="1018"/>
      <c r="B38" s="1015"/>
      <c r="C38" s="1015"/>
      <c r="D38" s="1018"/>
      <c r="E38" s="1018"/>
      <c r="F38" s="210" t="s">
        <v>1106</v>
      </c>
      <c r="G38" s="870" t="s">
        <v>1107</v>
      </c>
      <c r="H38" s="529">
        <v>19</v>
      </c>
      <c r="I38" s="529">
        <v>17</v>
      </c>
      <c r="J38" s="529">
        <v>18</v>
      </c>
      <c r="K38" s="529">
        <v>17</v>
      </c>
      <c r="L38" s="529">
        <v>17</v>
      </c>
      <c r="M38" s="536">
        <v>17</v>
      </c>
      <c r="N38" s="1528"/>
      <c r="O38" s="1527"/>
      <c r="P38" s="1215"/>
      <c r="Q38" s="1215"/>
      <c r="R38" s="1215"/>
      <c r="S38" s="1215"/>
      <c r="T38" s="1215"/>
      <c r="U38" s="1215"/>
      <c r="V38" s="1225"/>
      <c r="W38" s="482"/>
      <c r="X38" s="483"/>
      <c r="Y38" s="483"/>
      <c r="Z38" s="484"/>
      <c r="AA38" s="483"/>
      <c r="AB38" s="485"/>
      <c r="AC38" s="482"/>
      <c r="AD38" s="484"/>
      <c r="AE38" s="483"/>
      <c r="AF38" s="484"/>
      <c r="AG38" s="483"/>
      <c r="AH38" s="485"/>
      <c r="AI38" s="482"/>
      <c r="AJ38" s="484"/>
      <c r="AK38" s="483"/>
      <c r="AL38" s="484"/>
      <c r="AM38" s="483"/>
      <c r="AN38" s="485"/>
      <c r="AO38" s="482"/>
      <c r="AP38" s="484"/>
      <c r="AQ38" s="483"/>
      <c r="AR38" s="484"/>
      <c r="AS38" s="483"/>
      <c r="AT38" s="485"/>
      <c r="AU38" s="487"/>
      <c r="AV38" s="302" t="s">
        <v>409</v>
      </c>
    </row>
    <row r="39" spans="1:48" s="131" customFormat="1" ht="138" customHeight="1" x14ac:dyDescent="0.2">
      <c r="A39" s="1018"/>
      <c r="B39" s="1015"/>
      <c r="C39" s="1015"/>
      <c r="D39" s="1018"/>
      <c r="E39" s="1018"/>
      <c r="F39" s="1209" t="s">
        <v>957</v>
      </c>
      <c r="G39" s="966" t="s">
        <v>806</v>
      </c>
      <c r="H39" s="1035" t="s">
        <v>850</v>
      </c>
      <c r="I39" s="1035" t="s">
        <v>956</v>
      </c>
      <c r="J39" s="1035">
        <v>0</v>
      </c>
      <c r="K39" s="1035">
        <v>500</v>
      </c>
      <c r="L39" s="1233">
        <v>1000</v>
      </c>
      <c r="M39" s="1533">
        <v>1500</v>
      </c>
      <c r="N39" s="260" t="s">
        <v>1115</v>
      </c>
      <c r="O39" s="144" t="s">
        <v>1116</v>
      </c>
      <c r="P39" s="146" t="s">
        <v>13</v>
      </c>
      <c r="Q39" s="146">
        <v>0</v>
      </c>
      <c r="R39" s="146">
        <v>13</v>
      </c>
      <c r="S39" s="146">
        <v>3</v>
      </c>
      <c r="T39" s="146">
        <v>3</v>
      </c>
      <c r="U39" s="146">
        <v>3</v>
      </c>
      <c r="V39" s="261">
        <v>4</v>
      </c>
      <c r="W39" s="482"/>
      <c r="X39" s="483"/>
      <c r="Y39" s="483"/>
      <c r="Z39" s="484"/>
      <c r="AA39" s="483"/>
      <c r="AB39" s="485"/>
      <c r="AC39" s="488"/>
      <c r="AD39" s="489"/>
      <c r="AE39" s="490"/>
      <c r="AF39" s="489"/>
      <c r="AG39" s="490"/>
      <c r="AH39" s="491"/>
      <c r="AI39" s="488"/>
      <c r="AJ39" s="489"/>
      <c r="AK39" s="490"/>
      <c r="AL39" s="489"/>
      <c r="AM39" s="490"/>
      <c r="AN39" s="491"/>
      <c r="AO39" s="488"/>
      <c r="AP39" s="489"/>
      <c r="AQ39" s="490"/>
      <c r="AR39" s="489"/>
      <c r="AS39" s="490"/>
      <c r="AT39" s="491"/>
      <c r="AU39" s="487"/>
      <c r="AV39" s="302" t="s">
        <v>409</v>
      </c>
    </row>
    <row r="40" spans="1:48" s="131" customFormat="1" ht="46.5" customHeight="1" x14ac:dyDescent="0.2">
      <c r="A40" s="1018"/>
      <c r="B40" s="1015"/>
      <c r="C40" s="1015"/>
      <c r="D40" s="1021"/>
      <c r="E40" s="1021"/>
      <c r="F40" s="1211"/>
      <c r="G40" s="968"/>
      <c r="H40" s="1037"/>
      <c r="I40" s="1037"/>
      <c r="J40" s="1037"/>
      <c r="K40" s="1037"/>
      <c r="L40" s="1539"/>
      <c r="M40" s="1534"/>
      <c r="N40" s="260" t="s">
        <v>1117</v>
      </c>
      <c r="O40" s="144" t="s">
        <v>1118</v>
      </c>
      <c r="P40" s="146" t="s">
        <v>13</v>
      </c>
      <c r="Q40" s="146">
        <v>0</v>
      </c>
      <c r="R40" s="146">
        <v>3</v>
      </c>
      <c r="S40" s="146">
        <v>0</v>
      </c>
      <c r="T40" s="146">
        <v>1</v>
      </c>
      <c r="U40" s="146">
        <v>1</v>
      </c>
      <c r="V40" s="261">
        <v>1</v>
      </c>
      <c r="W40" s="482"/>
      <c r="X40" s="483"/>
      <c r="Y40" s="483"/>
      <c r="Z40" s="484"/>
      <c r="AA40" s="483"/>
      <c r="AB40" s="485"/>
      <c r="AC40" s="488"/>
      <c r="AD40" s="489"/>
      <c r="AE40" s="490"/>
      <c r="AF40" s="489"/>
      <c r="AG40" s="490"/>
      <c r="AH40" s="491"/>
      <c r="AI40" s="488"/>
      <c r="AJ40" s="489"/>
      <c r="AK40" s="490"/>
      <c r="AL40" s="489"/>
      <c r="AM40" s="490"/>
      <c r="AN40" s="491"/>
      <c r="AO40" s="488"/>
      <c r="AP40" s="489"/>
      <c r="AQ40" s="490"/>
      <c r="AR40" s="489"/>
      <c r="AS40" s="490"/>
      <c r="AT40" s="491">
        <f>+AP40+AQ40+AR40+AS40</f>
        <v>0</v>
      </c>
      <c r="AU40" s="486">
        <f t="shared" ref="AU40" si="0">+AT40+AN40+AH40+AB40</f>
        <v>0</v>
      </c>
      <c r="AV40" s="302" t="s">
        <v>409</v>
      </c>
    </row>
    <row r="41" spans="1:48" s="131" customFormat="1" ht="12.75" customHeight="1" x14ac:dyDescent="0.2">
      <c r="A41" s="1018"/>
      <c r="B41" s="1015"/>
      <c r="C41" s="1015"/>
      <c r="D41" s="803"/>
      <c r="E41" s="803"/>
      <c r="F41" s="804"/>
      <c r="G41" s="805"/>
      <c r="H41" s="805"/>
      <c r="I41" s="805"/>
      <c r="J41" s="805"/>
      <c r="K41" s="805"/>
      <c r="L41" s="805"/>
      <c r="M41" s="806"/>
      <c r="N41" s="807"/>
      <c r="O41" s="808"/>
      <c r="P41" s="808"/>
      <c r="Q41" s="809"/>
      <c r="R41" s="809"/>
      <c r="S41" s="809"/>
      <c r="T41" s="809"/>
      <c r="U41" s="809"/>
      <c r="V41" s="810"/>
      <c r="W41" s="811">
        <f>+SUM(W9:W40)</f>
        <v>0</v>
      </c>
      <c r="X41" s="812">
        <f t="shared" ref="X41:AB41" si="1">+SUM(X9:X40)</f>
        <v>0</v>
      </c>
      <c r="Y41" s="812">
        <f t="shared" si="1"/>
        <v>1700000000</v>
      </c>
      <c r="Z41" s="812">
        <f t="shared" si="1"/>
        <v>0</v>
      </c>
      <c r="AA41" s="812">
        <f t="shared" si="1"/>
        <v>0</v>
      </c>
      <c r="AB41" s="813">
        <f t="shared" si="1"/>
        <v>1700000000</v>
      </c>
      <c r="AC41" s="811">
        <f>+SUM(AC9:AC40)</f>
        <v>0</v>
      </c>
      <c r="AD41" s="812">
        <f t="shared" ref="AD41" si="2">+SUM(AD9:AD40)</f>
        <v>0</v>
      </c>
      <c r="AE41" s="812">
        <f t="shared" ref="AE41" si="3">+SUM(AE9:AE40)</f>
        <v>1816994298</v>
      </c>
      <c r="AF41" s="812">
        <f t="shared" ref="AF41" si="4">+SUM(AF9:AF40)</f>
        <v>0</v>
      </c>
      <c r="AG41" s="812">
        <f t="shared" ref="AG41" si="5">+SUM(AG9:AG40)</f>
        <v>0</v>
      </c>
      <c r="AH41" s="813">
        <f t="shared" ref="AH41" si="6">+SUM(AH9:AH40)</f>
        <v>1816994298</v>
      </c>
      <c r="AI41" s="811">
        <f>+SUM(AI9:AI40)</f>
        <v>0</v>
      </c>
      <c r="AJ41" s="812">
        <f t="shared" ref="AJ41" si="7">+SUM(AJ9:AJ40)</f>
        <v>0</v>
      </c>
      <c r="AK41" s="812">
        <f>+SUM(AK9:AK40)</f>
        <v>1942187176</v>
      </c>
      <c r="AL41" s="812">
        <f>+SUM(AL9:AL40)</f>
        <v>0</v>
      </c>
      <c r="AM41" s="812">
        <f t="shared" ref="AM41" si="8">+SUM(AM9:AM40)</f>
        <v>0</v>
      </c>
      <c r="AN41" s="813">
        <f t="shared" ref="AN41" si="9">+SUM(AN9:AN40)</f>
        <v>1942187176</v>
      </c>
      <c r="AO41" s="811">
        <f>+SUM(AO9:AO40)</f>
        <v>0</v>
      </c>
      <c r="AP41" s="812">
        <f t="shared" ref="AP41" si="10">+SUM(AP9:AP40)</f>
        <v>0</v>
      </c>
      <c r="AQ41" s="812">
        <f t="shared" ref="AQ41" si="11">+SUM(AQ9:AQ40)</f>
        <v>2076159363</v>
      </c>
      <c r="AR41" s="812">
        <f t="shared" ref="AR41" si="12">+SUM(AR9:AR40)</f>
        <v>0</v>
      </c>
      <c r="AS41" s="812">
        <f t="shared" ref="AS41" si="13">+SUM(AS9:AS40)</f>
        <v>0</v>
      </c>
      <c r="AT41" s="813">
        <f t="shared" ref="AT41:AU41" si="14">+SUM(AT9:AT40)</f>
        <v>2076159363</v>
      </c>
      <c r="AU41" s="811">
        <f t="shared" si="14"/>
        <v>7535340837</v>
      </c>
      <c r="AV41" s="814" t="s">
        <v>2131</v>
      </c>
    </row>
    <row r="42" spans="1:48" s="131" customFormat="1" ht="30" customHeight="1" x14ac:dyDescent="0.2">
      <c r="A42" s="1018"/>
      <c r="B42" s="1015"/>
      <c r="C42" s="1015" t="s">
        <v>72</v>
      </c>
      <c r="D42" s="1174" t="s">
        <v>403</v>
      </c>
      <c r="E42" s="1174" t="s">
        <v>404</v>
      </c>
      <c r="F42" s="343"/>
      <c r="G42" s="344"/>
      <c r="H42" s="682"/>
      <c r="I42" s="533"/>
      <c r="J42" s="533"/>
      <c r="K42" s="533"/>
      <c r="L42" s="533"/>
      <c r="M42" s="518"/>
      <c r="N42" s="238"/>
      <c r="O42" s="240"/>
      <c r="P42" s="240"/>
      <c r="Q42" s="240"/>
      <c r="R42" s="240"/>
      <c r="S42" s="240"/>
      <c r="T42" s="240"/>
      <c r="U42" s="240"/>
      <c r="V42" s="331"/>
      <c r="W42" s="1572"/>
      <c r="X42" s="1582">
        <v>6250000000</v>
      </c>
      <c r="Y42" s="1570"/>
      <c r="Z42" s="1570"/>
      <c r="AA42" s="1582">
        <v>11110441701</v>
      </c>
      <c r="AB42" s="1583">
        <f>+X42+AA42</f>
        <v>17360441701</v>
      </c>
      <c r="AC42" s="1572"/>
      <c r="AD42" s="1570">
        <v>6250000000</v>
      </c>
      <c r="AE42" s="1570"/>
      <c r="AF42" s="1570"/>
      <c r="AG42" s="1570">
        <v>12294108152</v>
      </c>
      <c r="AH42" s="1501">
        <f>+AD42+AG42</f>
        <v>18544108152</v>
      </c>
      <c r="AI42" s="1572"/>
      <c r="AJ42" s="1570">
        <v>6250000000</v>
      </c>
      <c r="AK42" s="1570"/>
      <c r="AL42" s="1570"/>
      <c r="AM42" s="1570">
        <v>12840589761</v>
      </c>
      <c r="AN42" s="1501">
        <f>+AJ42+AM42</f>
        <v>19090589761</v>
      </c>
      <c r="AO42" s="1572"/>
      <c r="AP42" s="1570">
        <v>6250000000</v>
      </c>
      <c r="AQ42" s="1570"/>
      <c r="AR42" s="1570"/>
      <c r="AS42" s="1570">
        <v>13430007144</v>
      </c>
      <c r="AT42" s="1501">
        <f>+AP42+AS42</f>
        <v>19680007144</v>
      </c>
      <c r="AU42" s="1567">
        <f>+AB42+AH42+AN42+AT42</f>
        <v>74675146758</v>
      </c>
      <c r="AV42" s="952" t="s">
        <v>409</v>
      </c>
    </row>
    <row r="43" spans="1:48" s="131" customFormat="1" ht="31.5" customHeight="1" x14ac:dyDescent="0.2">
      <c r="A43" s="1018"/>
      <c r="B43" s="1015"/>
      <c r="C43" s="1015"/>
      <c r="D43" s="1018"/>
      <c r="E43" s="1018"/>
      <c r="F43" s="345"/>
      <c r="G43" s="346"/>
      <c r="H43" s="683"/>
      <c r="I43" s="533"/>
      <c r="J43" s="533"/>
      <c r="K43" s="533"/>
      <c r="L43" s="533"/>
      <c r="M43" s="518"/>
      <c r="N43" s="238"/>
      <c r="O43" s="240"/>
      <c r="P43" s="240"/>
      <c r="Q43" s="240"/>
      <c r="R43" s="240"/>
      <c r="S43" s="240"/>
      <c r="T43" s="240"/>
      <c r="U43" s="240"/>
      <c r="V43" s="331"/>
      <c r="W43" s="1585"/>
      <c r="X43" s="1582"/>
      <c r="Y43" s="1584"/>
      <c r="Z43" s="1584"/>
      <c r="AA43" s="1582"/>
      <c r="AB43" s="1583"/>
      <c r="AC43" s="1585"/>
      <c r="AD43" s="1584"/>
      <c r="AE43" s="1584"/>
      <c r="AF43" s="1584"/>
      <c r="AG43" s="1584"/>
      <c r="AH43" s="1581"/>
      <c r="AI43" s="1585"/>
      <c r="AJ43" s="1584"/>
      <c r="AK43" s="1584"/>
      <c r="AL43" s="1584"/>
      <c r="AM43" s="1584"/>
      <c r="AN43" s="1581"/>
      <c r="AO43" s="1585"/>
      <c r="AP43" s="1584"/>
      <c r="AQ43" s="1584"/>
      <c r="AR43" s="1584"/>
      <c r="AS43" s="1584"/>
      <c r="AT43" s="1581"/>
      <c r="AU43" s="1567"/>
      <c r="AV43" s="953"/>
    </row>
    <row r="44" spans="1:48" s="131" customFormat="1" ht="27.75" customHeight="1" x14ac:dyDescent="0.2">
      <c r="A44" s="1018"/>
      <c r="B44" s="1015"/>
      <c r="C44" s="1015"/>
      <c r="D44" s="1018"/>
      <c r="E44" s="1018"/>
      <c r="F44" s="343"/>
      <c r="G44" s="344"/>
      <c r="H44" s="682"/>
      <c r="I44" s="533"/>
      <c r="J44" s="533"/>
      <c r="K44" s="533"/>
      <c r="L44" s="533"/>
      <c r="M44" s="518"/>
      <c r="N44" s="238"/>
      <c r="O44" s="240"/>
      <c r="P44" s="240"/>
      <c r="Q44" s="240"/>
      <c r="R44" s="240"/>
      <c r="S44" s="240"/>
      <c r="T44" s="240"/>
      <c r="U44" s="240"/>
      <c r="V44" s="331"/>
      <c r="W44" s="1585"/>
      <c r="X44" s="1582"/>
      <c r="Y44" s="1584"/>
      <c r="Z44" s="1584"/>
      <c r="AA44" s="1582"/>
      <c r="AB44" s="1583"/>
      <c r="AC44" s="1585"/>
      <c r="AD44" s="1584"/>
      <c r="AE44" s="1584"/>
      <c r="AF44" s="1584"/>
      <c r="AG44" s="1584"/>
      <c r="AH44" s="1581"/>
      <c r="AI44" s="1585"/>
      <c r="AJ44" s="1584"/>
      <c r="AK44" s="1584"/>
      <c r="AL44" s="1584"/>
      <c r="AM44" s="1584"/>
      <c r="AN44" s="1581"/>
      <c r="AO44" s="1585"/>
      <c r="AP44" s="1584"/>
      <c r="AQ44" s="1584"/>
      <c r="AR44" s="1584"/>
      <c r="AS44" s="1584"/>
      <c r="AT44" s="1581"/>
      <c r="AU44" s="1567"/>
      <c r="AV44" s="953"/>
    </row>
    <row r="45" spans="1:48" s="131" customFormat="1" ht="20.25" customHeight="1" x14ac:dyDescent="0.2">
      <c r="A45" s="1018"/>
      <c r="B45" s="1015"/>
      <c r="C45" s="1015"/>
      <c r="D45" s="1018"/>
      <c r="E45" s="1018"/>
      <c r="F45" s="343"/>
      <c r="G45" s="344"/>
      <c r="H45" s="682"/>
      <c r="I45" s="533"/>
      <c r="J45" s="533"/>
      <c r="K45" s="533"/>
      <c r="L45" s="533"/>
      <c r="M45" s="518"/>
      <c r="N45" s="238"/>
      <c r="O45" s="240"/>
      <c r="P45" s="240"/>
      <c r="Q45" s="240"/>
      <c r="R45" s="240"/>
      <c r="S45" s="240"/>
      <c r="T45" s="240"/>
      <c r="U45" s="240"/>
      <c r="V45" s="331"/>
      <c r="W45" s="1585"/>
      <c r="X45" s="1582"/>
      <c r="Y45" s="1584"/>
      <c r="Z45" s="1584"/>
      <c r="AA45" s="1582"/>
      <c r="AB45" s="1583"/>
      <c r="AC45" s="1585"/>
      <c r="AD45" s="1584"/>
      <c r="AE45" s="1584"/>
      <c r="AF45" s="1584"/>
      <c r="AG45" s="1584"/>
      <c r="AH45" s="1581"/>
      <c r="AI45" s="1585"/>
      <c r="AJ45" s="1584"/>
      <c r="AK45" s="1584"/>
      <c r="AL45" s="1584"/>
      <c r="AM45" s="1584"/>
      <c r="AN45" s="1581"/>
      <c r="AO45" s="1585"/>
      <c r="AP45" s="1584"/>
      <c r="AQ45" s="1584"/>
      <c r="AR45" s="1584"/>
      <c r="AS45" s="1584"/>
      <c r="AT45" s="1581"/>
      <c r="AU45" s="1567"/>
      <c r="AV45" s="953"/>
    </row>
    <row r="46" spans="1:48" s="131" customFormat="1" ht="36.75" customHeight="1" x14ac:dyDescent="0.2">
      <c r="A46" s="1018"/>
      <c r="B46" s="1015"/>
      <c r="C46" s="1015"/>
      <c r="D46" s="1018"/>
      <c r="E46" s="1018"/>
      <c r="F46" s="343"/>
      <c r="G46" s="344"/>
      <c r="H46" s="682"/>
      <c r="I46" s="533"/>
      <c r="J46" s="533"/>
      <c r="K46" s="533"/>
      <c r="L46" s="533"/>
      <c r="M46" s="518"/>
      <c r="N46" s="238"/>
      <c r="O46" s="240"/>
      <c r="P46" s="240"/>
      <c r="Q46" s="240"/>
      <c r="R46" s="240"/>
      <c r="S46" s="240"/>
      <c r="T46" s="240"/>
      <c r="U46" s="240"/>
      <c r="V46" s="331"/>
      <c r="W46" s="1585"/>
      <c r="X46" s="1582"/>
      <c r="Y46" s="1584"/>
      <c r="Z46" s="1584"/>
      <c r="AA46" s="1582"/>
      <c r="AB46" s="1583"/>
      <c r="AC46" s="1585"/>
      <c r="AD46" s="1584"/>
      <c r="AE46" s="1584"/>
      <c r="AF46" s="1584"/>
      <c r="AG46" s="1584"/>
      <c r="AH46" s="1581"/>
      <c r="AI46" s="1585"/>
      <c r="AJ46" s="1584"/>
      <c r="AK46" s="1584"/>
      <c r="AL46" s="1584"/>
      <c r="AM46" s="1584"/>
      <c r="AN46" s="1581"/>
      <c r="AO46" s="1585"/>
      <c r="AP46" s="1584"/>
      <c r="AQ46" s="1584"/>
      <c r="AR46" s="1584"/>
      <c r="AS46" s="1584"/>
      <c r="AT46" s="1581"/>
      <c r="AU46" s="1567"/>
      <c r="AV46" s="953"/>
    </row>
    <row r="47" spans="1:48" s="131" customFormat="1" ht="34.5" customHeight="1" x14ac:dyDescent="0.2">
      <c r="A47" s="1018"/>
      <c r="B47" s="1015"/>
      <c r="C47" s="1015"/>
      <c r="D47" s="1018"/>
      <c r="E47" s="1018"/>
      <c r="F47" s="343"/>
      <c r="G47" s="344"/>
      <c r="H47" s="682"/>
      <c r="I47" s="533"/>
      <c r="J47" s="533"/>
      <c r="K47" s="533"/>
      <c r="L47" s="533"/>
      <c r="M47" s="518"/>
      <c r="N47" s="238"/>
      <c r="O47" s="240"/>
      <c r="P47" s="240"/>
      <c r="Q47" s="240"/>
      <c r="R47" s="240"/>
      <c r="S47" s="240"/>
      <c r="T47" s="240"/>
      <c r="U47" s="240"/>
      <c r="V47" s="331"/>
      <c r="W47" s="1585"/>
      <c r="X47" s="1582"/>
      <c r="Y47" s="1584"/>
      <c r="Z47" s="1584"/>
      <c r="AA47" s="1582"/>
      <c r="AB47" s="1583"/>
      <c r="AC47" s="1585"/>
      <c r="AD47" s="1584"/>
      <c r="AE47" s="1584"/>
      <c r="AF47" s="1584"/>
      <c r="AG47" s="1584"/>
      <c r="AH47" s="1581"/>
      <c r="AI47" s="1585"/>
      <c r="AJ47" s="1584"/>
      <c r="AK47" s="1584"/>
      <c r="AL47" s="1584"/>
      <c r="AM47" s="1584"/>
      <c r="AN47" s="1581"/>
      <c r="AO47" s="1585"/>
      <c r="AP47" s="1584"/>
      <c r="AQ47" s="1584"/>
      <c r="AR47" s="1584"/>
      <c r="AS47" s="1584"/>
      <c r="AT47" s="1581"/>
      <c r="AU47" s="1567"/>
      <c r="AV47" s="953"/>
    </row>
    <row r="48" spans="1:48" s="131" customFormat="1" ht="23.25" customHeight="1" x14ac:dyDescent="0.2">
      <c r="A48" s="1018"/>
      <c r="B48" s="1015"/>
      <c r="C48" s="1015"/>
      <c r="D48" s="1021"/>
      <c r="E48" s="1021"/>
      <c r="F48" s="343"/>
      <c r="G48" s="344"/>
      <c r="H48" s="682"/>
      <c r="I48" s="533"/>
      <c r="J48" s="533"/>
      <c r="K48" s="533"/>
      <c r="L48" s="533"/>
      <c r="M48" s="518"/>
      <c r="N48" s="238"/>
      <c r="O48" s="240"/>
      <c r="P48" s="240"/>
      <c r="Q48" s="240"/>
      <c r="R48" s="240"/>
      <c r="S48" s="240"/>
      <c r="T48" s="240"/>
      <c r="U48" s="240"/>
      <c r="V48" s="331"/>
      <c r="W48" s="1573"/>
      <c r="X48" s="1582"/>
      <c r="Y48" s="1571"/>
      <c r="Z48" s="1571"/>
      <c r="AA48" s="1582"/>
      <c r="AB48" s="1583"/>
      <c r="AC48" s="1573"/>
      <c r="AD48" s="1571"/>
      <c r="AE48" s="1571"/>
      <c r="AF48" s="1571"/>
      <c r="AG48" s="1571"/>
      <c r="AH48" s="1502"/>
      <c r="AI48" s="1573"/>
      <c r="AJ48" s="1571"/>
      <c r="AK48" s="1571"/>
      <c r="AL48" s="1571"/>
      <c r="AM48" s="1571"/>
      <c r="AN48" s="1502"/>
      <c r="AO48" s="1573"/>
      <c r="AP48" s="1571"/>
      <c r="AQ48" s="1571"/>
      <c r="AR48" s="1571"/>
      <c r="AS48" s="1571"/>
      <c r="AT48" s="1502"/>
      <c r="AU48" s="1567"/>
      <c r="AV48" s="954"/>
    </row>
    <row r="49" spans="1:48" s="131" customFormat="1" ht="12.75" customHeight="1" x14ac:dyDescent="0.2">
      <c r="A49" s="1018"/>
      <c r="B49" s="1015"/>
      <c r="C49" s="1015"/>
      <c r="D49" s="803"/>
      <c r="E49" s="803"/>
      <c r="F49" s="804"/>
      <c r="G49" s="805"/>
      <c r="H49" s="805"/>
      <c r="I49" s="805"/>
      <c r="J49" s="805"/>
      <c r="K49" s="805"/>
      <c r="L49" s="805"/>
      <c r="M49" s="806"/>
      <c r="N49" s="807"/>
      <c r="O49" s="808"/>
      <c r="P49" s="808"/>
      <c r="Q49" s="809"/>
      <c r="R49" s="809"/>
      <c r="S49" s="809"/>
      <c r="T49" s="809"/>
      <c r="U49" s="809"/>
      <c r="V49" s="810"/>
      <c r="W49" s="811">
        <f>+SUM(W42)</f>
        <v>0</v>
      </c>
      <c r="X49" s="812">
        <f t="shared" ref="X49:AU49" si="15">+SUM(X42)</f>
        <v>6250000000</v>
      </c>
      <c r="Y49" s="812">
        <f t="shared" si="15"/>
        <v>0</v>
      </c>
      <c r="Z49" s="812">
        <f t="shared" si="15"/>
        <v>0</v>
      </c>
      <c r="AA49" s="812">
        <f t="shared" si="15"/>
        <v>11110441701</v>
      </c>
      <c r="AB49" s="813">
        <f t="shared" si="15"/>
        <v>17360441701</v>
      </c>
      <c r="AC49" s="811">
        <f>+SUM(AC42)</f>
        <v>0</v>
      </c>
      <c r="AD49" s="812">
        <f t="shared" si="15"/>
        <v>6250000000</v>
      </c>
      <c r="AE49" s="812">
        <f t="shared" si="15"/>
        <v>0</v>
      </c>
      <c r="AF49" s="812">
        <f t="shared" si="15"/>
        <v>0</v>
      </c>
      <c r="AG49" s="812">
        <f t="shared" si="15"/>
        <v>12294108152</v>
      </c>
      <c r="AH49" s="813">
        <f t="shared" si="15"/>
        <v>18544108152</v>
      </c>
      <c r="AI49" s="811">
        <f>+SUM(AI42)</f>
        <v>0</v>
      </c>
      <c r="AJ49" s="811">
        <f t="shared" si="15"/>
        <v>6250000000</v>
      </c>
      <c r="AK49" s="811">
        <f t="shared" si="15"/>
        <v>0</v>
      </c>
      <c r="AL49" s="811">
        <f t="shared" si="15"/>
        <v>0</v>
      </c>
      <c r="AM49" s="811">
        <f t="shared" si="15"/>
        <v>12840589761</v>
      </c>
      <c r="AN49" s="811">
        <f t="shared" si="15"/>
        <v>19090589761</v>
      </c>
      <c r="AO49" s="811">
        <f>+SUM(AO42)</f>
        <v>0</v>
      </c>
      <c r="AP49" s="811">
        <f t="shared" si="15"/>
        <v>6250000000</v>
      </c>
      <c r="AQ49" s="811">
        <f t="shared" si="15"/>
        <v>0</v>
      </c>
      <c r="AR49" s="811">
        <f t="shared" si="15"/>
        <v>0</v>
      </c>
      <c r="AS49" s="811">
        <f t="shared" si="15"/>
        <v>13430007144</v>
      </c>
      <c r="AT49" s="811">
        <f t="shared" si="15"/>
        <v>19680007144</v>
      </c>
      <c r="AU49" s="811">
        <f t="shared" si="15"/>
        <v>74675146758</v>
      </c>
      <c r="AV49" s="814" t="s">
        <v>2131</v>
      </c>
    </row>
    <row r="50" spans="1:48" s="131" customFormat="1" ht="42.75" customHeight="1" x14ac:dyDescent="0.2">
      <c r="A50" s="1018"/>
      <c r="B50" s="1015"/>
      <c r="C50" s="1015" t="s">
        <v>73</v>
      </c>
      <c r="D50" s="1174" t="s">
        <v>81</v>
      </c>
      <c r="E50" s="1174" t="s">
        <v>408</v>
      </c>
      <c r="F50" s="260" t="s">
        <v>1144</v>
      </c>
      <c r="G50" s="139" t="s">
        <v>2039</v>
      </c>
      <c r="H50" s="147">
        <v>1956</v>
      </c>
      <c r="I50" s="147">
        <v>2000</v>
      </c>
      <c r="J50" s="147">
        <v>1956</v>
      </c>
      <c r="K50" s="147">
        <v>1970</v>
      </c>
      <c r="L50" s="147">
        <v>1990</v>
      </c>
      <c r="M50" s="252">
        <v>2000</v>
      </c>
      <c r="N50" s="210" t="s">
        <v>1130</v>
      </c>
      <c r="O50" s="211" t="s">
        <v>1134</v>
      </c>
      <c r="P50" s="201" t="s">
        <v>13</v>
      </c>
      <c r="Q50" s="201">
        <v>1</v>
      </c>
      <c r="R50" s="201">
        <v>1</v>
      </c>
      <c r="S50" s="201"/>
      <c r="T50" s="201">
        <v>1</v>
      </c>
      <c r="U50" s="201"/>
      <c r="V50" s="305"/>
      <c r="W50" s="482"/>
      <c r="X50" s="483"/>
      <c r="Y50" s="483"/>
      <c r="Z50" s="484"/>
      <c r="AA50" s="483">
        <v>70000000</v>
      </c>
      <c r="AB50" s="485">
        <v>70000000</v>
      </c>
      <c r="AC50" s="482"/>
      <c r="AD50" s="484"/>
      <c r="AE50" s="483"/>
      <c r="AF50" s="484"/>
      <c r="AG50" s="483">
        <v>70000000</v>
      </c>
      <c r="AH50" s="485">
        <v>70000000</v>
      </c>
      <c r="AI50" s="482"/>
      <c r="AJ50" s="484"/>
      <c r="AK50" s="483"/>
      <c r="AL50" s="484"/>
      <c r="AM50" s="483">
        <v>70000000</v>
      </c>
      <c r="AN50" s="485">
        <v>70000000</v>
      </c>
      <c r="AO50" s="482"/>
      <c r="AP50" s="484"/>
      <c r="AQ50" s="483"/>
      <c r="AR50" s="484"/>
      <c r="AS50" s="483">
        <v>70000000</v>
      </c>
      <c r="AT50" s="485">
        <v>70000000</v>
      </c>
      <c r="AU50" s="486">
        <f t="shared" ref="AU50:AU52" si="16">+AB50+AH50+AN50+AT50</f>
        <v>280000000</v>
      </c>
      <c r="AV50" s="302" t="s">
        <v>409</v>
      </c>
    </row>
    <row r="51" spans="1:48" s="131" customFormat="1" ht="51.75" customHeight="1" x14ac:dyDescent="0.2">
      <c r="A51" s="1018"/>
      <c r="B51" s="1015"/>
      <c r="C51" s="1015"/>
      <c r="D51" s="1018"/>
      <c r="E51" s="1018"/>
      <c r="F51" s="834" t="s">
        <v>1137</v>
      </c>
      <c r="G51" s="139" t="s">
        <v>2038</v>
      </c>
      <c r="H51" s="529">
        <v>31</v>
      </c>
      <c r="I51" s="529">
        <v>31</v>
      </c>
      <c r="J51" s="529">
        <v>31</v>
      </c>
      <c r="K51" s="529">
        <v>31</v>
      </c>
      <c r="L51" s="529">
        <v>31</v>
      </c>
      <c r="M51" s="536">
        <v>31</v>
      </c>
      <c r="N51" s="210" t="s">
        <v>1131</v>
      </c>
      <c r="O51" s="211" t="s">
        <v>1135</v>
      </c>
      <c r="P51" s="201" t="s">
        <v>13</v>
      </c>
      <c r="Q51" s="201">
        <v>0</v>
      </c>
      <c r="R51" s="201">
        <v>4</v>
      </c>
      <c r="S51" s="201">
        <v>1</v>
      </c>
      <c r="T51" s="201">
        <v>1</v>
      </c>
      <c r="U51" s="201">
        <v>1</v>
      </c>
      <c r="V51" s="305">
        <v>1</v>
      </c>
      <c r="W51" s="482"/>
      <c r="X51" s="483"/>
      <c r="Y51" s="483"/>
      <c r="Z51" s="484"/>
      <c r="AA51" s="483">
        <v>70000000</v>
      </c>
      <c r="AB51" s="485">
        <v>70000000</v>
      </c>
      <c r="AC51" s="482"/>
      <c r="AD51" s="484"/>
      <c r="AE51" s="483"/>
      <c r="AF51" s="484"/>
      <c r="AG51" s="483">
        <v>70000000</v>
      </c>
      <c r="AH51" s="485">
        <v>70000000</v>
      </c>
      <c r="AI51" s="482"/>
      <c r="AJ51" s="484"/>
      <c r="AK51" s="483"/>
      <c r="AL51" s="484"/>
      <c r="AM51" s="483">
        <v>70000000</v>
      </c>
      <c r="AN51" s="485">
        <v>70000000</v>
      </c>
      <c r="AO51" s="482"/>
      <c r="AP51" s="484"/>
      <c r="AQ51" s="483"/>
      <c r="AR51" s="484"/>
      <c r="AS51" s="483">
        <v>70000000</v>
      </c>
      <c r="AT51" s="485">
        <v>70000000</v>
      </c>
      <c r="AU51" s="486">
        <f t="shared" si="16"/>
        <v>280000000</v>
      </c>
      <c r="AV51" s="302" t="s">
        <v>409</v>
      </c>
    </row>
    <row r="52" spans="1:48" s="131" customFormat="1" ht="48" customHeight="1" x14ac:dyDescent="0.2">
      <c r="A52" s="1018"/>
      <c r="B52" s="1015"/>
      <c r="C52" s="1015"/>
      <c r="D52" s="1018"/>
      <c r="E52" s="1018"/>
      <c r="F52" s="834" t="s">
        <v>1138</v>
      </c>
      <c r="G52" s="139" t="s">
        <v>2037</v>
      </c>
      <c r="H52" s="529">
        <v>71</v>
      </c>
      <c r="I52" s="529">
        <v>75</v>
      </c>
      <c r="J52" s="529">
        <v>71</v>
      </c>
      <c r="K52" s="529">
        <v>72</v>
      </c>
      <c r="L52" s="529">
        <v>74</v>
      </c>
      <c r="M52" s="536">
        <v>75</v>
      </c>
      <c r="N52" s="210" t="s">
        <v>1132</v>
      </c>
      <c r="O52" s="211" t="s">
        <v>1136</v>
      </c>
      <c r="P52" s="201" t="s">
        <v>13</v>
      </c>
      <c r="Q52" s="201">
        <v>0</v>
      </c>
      <c r="R52" s="201">
        <v>1</v>
      </c>
      <c r="S52" s="201"/>
      <c r="T52" s="201">
        <v>1</v>
      </c>
      <c r="U52" s="201"/>
      <c r="V52" s="305"/>
      <c r="W52" s="482"/>
      <c r="X52" s="483"/>
      <c r="Y52" s="483"/>
      <c r="Z52" s="484"/>
      <c r="AA52" s="483">
        <v>60000000</v>
      </c>
      <c r="AB52" s="485">
        <v>60000000</v>
      </c>
      <c r="AC52" s="482"/>
      <c r="AD52" s="484"/>
      <c r="AE52" s="483"/>
      <c r="AF52" s="484"/>
      <c r="AG52" s="483">
        <v>60000000</v>
      </c>
      <c r="AH52" s="485">
        <v>60000000</v>
      </c>
      <c r="AI52" s="482"/>
      <c r="AJ52" s="484"/>
      <c r="AK52" s="483"/>
      <c r="AL52" s="484"/>
      <c r="AM52" s="483">
        <v>60000000</v>
      </c>
      <c r="AN52" s="485">
        <v>60000000</v>
      </c>
      <c r="AO52" s="482"/>
      <c r="AP52" s="484"/>
      <c r="AQ52" s="483"/>
      <c r="AR52" s="484"/>
      <c r="AS52" s="483">
        <v>60000000</v>
      </c>
      <c r="AT52" s="485">
        <v>60000000</v>
      </c>
      <c r="AU52" s="486">
        <f t="shared" si="16"/>
        <v>240000000</v>
      </c>
      <c r="AV52" s="302" t="s">
        <v>409</v>
      </c>
    </row>
    <row r="53" spans="1:48" s="131" customFormat="1" ht="31.5" customHeight="1" x14ac:dyDescent="0.2">
      <c r="A53" s="1018"/>
      <c r="B53" s="1015"/>
      <c r="C53" s="1015"/>
      <c r="D53" s="1018"/>
      <c r="E53" s="1018"/>
      <c r="F53" s="834" t="s">
        <v>1139</v>
      </c>
      <c r="G53" s="139" t="s">
        <v>2036</v>
      </c>
      <c r="H53" s="529">
        <v>0</v>
      </c>
      <c r="I53" s="529">
        <v>0</v>
      </c>
      <c r="J53" s="529">
        <v>0</v>
      </c>
      <c r="K53" s="529">
        <v>0</v>
      </c>
      <c r="L53" s="529">
        <v>0</v>
      </c>
      <c r="M53" s="536">
        <v>0</v>
      </c>
      <c r="N53" s="1216" t="s">
        <v>1125</v>
      </c>
      <c r="O53" s="1217" t="s">
        <v>1133</v>
      </c>
      <c r="P53" s="1215" t="s">
        <v>13</v>
      </c>
      <c r="Q53" s="1215">
        <v>0</v>
      </c>
      <c r="R53" s="1215">
        <v>4</v>
      </c>
      <c r="S53" s="1215">
        <v>1</v>
      </c>
      <c r="T53" s="1215">
        <v>1</v>
      </c>
      <c r="U53" s="1215">
        <v>1</v>
      </c>
      <c r="V53" s="1225">
        <v>1</v>
      </c>
      <c r="W53" s="1576"/>
      <c r="X53" s="1562"/>
      <c r="Y53" s="1562"/>
      <c r="Z53" s="1577"/>
      <c r="AA53" s="1562"/>
      <c r="AB53" s="1563"/>
      <c r="AC53" s="1576"/>
      <c r="AD53" s="1562"/>
      <c r="AE53" s="1562"/>
      <c r="AF53" s="1577"/>
      <c r="AG53" s="1562"/>
      <c r="AH53" s="1563"/>
      <c r="AI53" s="1576"/>
      <c r="AJ53" s="1562"/>
      <c r="AK53" s="1562"/>
      <c r="AL53" s="1577"/>
      <c r="AM53" s="1562"/>
      <c r="AN53" s="1563"/>
      <c r="AO53" s="1576"/>
      <c r="AP53" s="1562"/>
      <c r="AQ53" s="1562"/>
      <c r="AR53" s="1577"/>
      <c r="AS53" s="1562"/>
      <c r="AT53" s="1563"/>
      <c r="AU53" s="1563"/>
      <c r="AV53" s="952" t="s">
        <v>409</v>
      </c>
    </row>
    <row r="54" spans="1:48" s="131" customFormat="1" ht="33" customHeight="1" x14ac:dyDescent="0.2">
      <c r="A54" s="1018"/>
      <c r="B54" s="1015"/>
      <c r="C54" s="1015"/>
      <c r="D54" s="1018"/>
      <c r="E54" s="1018"/>
      <c r="F54" s="835" t="s">
        <v>1140</v>
      </c>
      <c r="G54" s="870" t="s">
        <v>2035</v>
      </c>
      <c r="H54" s="529">
        <v>0</v>
      </c>
      <c r="I54" s="529">
        <v>0</v>
      </c>
      <c r="J54" s="529">
        <v>0</v>
      </c>
      <c r="K54" s="529">
        <v>0</v>
      </c>
      <c r="L54" s="529">
        <v>0</v>
      </c>
      <c r="M54" s="536">
        <v>0</v>
      </c>
      <c r="N54" s="1216"/>
      <c r="O54" s="1217"/>
      <c r="P54" s="1215"/>
      <c r="Q54" s="1215"/>
      <c r="R54" s="1215"/>
      <c r="S54" s="1215"/>
      <c r="T54" s="1215"/>
      <c r="U54" s="1215"/>
      <c r="V54" s="1225"/>
      <c r="W54" s="1554"/>
      <c r="X54" s="1521"/>
      <c r="Y54" s="1521"/>
      <c r="Z54" s="1557"/>
      <c r="AA54" s="1521"/>
      <c r="AB54" s="1564"/>
      <c r="AC54" s="1554"/>
      <c r="AD54" s="1521"/>
      <c r="AE54" s="1521"/>
      <c r="AF54" s="1557"/>
      <c r="AG54" s="1521"/>
      <c r="AH54" s="1564"/>
      <c r="AI54" s="1554"/>
      <c r="AJ54" s="1521"/>
      <c r="AK54" s="1521"/>
      <c r="AL54" s="1557"/>
      <c r="AM54" s="1521"/>
      <c r="AN54" s="1564"/>
      <c r="AO54" s="1554"/>
      <c r="AP54" s="1521"/>
      <c r="AQ54" s="1521"/>
      <c r="AR54" s="1557"/>
      <c r="AS54" s="1521"/>
      <c r="AT54" s="1564"/>
      <c r="AU54" s="1564"/>
      <c r="AV54" s="954"/>
    </row>
    <row r="55" spans="1:48" s="131" customFormat="1" ht="47.25" customHeight="1" x14ac:dyDescent="0.2">
      <c r="A55" s="1018"/>
      <c r="B55" s="1015"/>
      <c r="C55" s="1015"/>
      <c r="D55" s="1018"/>
      <c r="E55" s="1018"/>
      <c r="F55" s="348" t="s">
        <v>1141</v>
      </c>
      <c r="G55" s="836" t="s">
        <v>2034</v>
      </c>
      <c r="H55" s="529">
        <v>16</v>
      </c>
      <c r="I55" s="529">
        <v>16</v>
      </c>
      <c r="J55" s="529">
        <v>16</v>
      </c>
      <c r="K55" s="529">
        <v>16</v>
      </c>
      <c r="L55" s="529">
        <v>16</v>
      </c>
      <c r="M55" s="536">
        <v>16</v>
      </c>
      <c r="N55" s="1216" t="s">
        <v>1126</v>
      </c>
      <c r="O55" s="1217" t="s">
        <v>1133</v>
      </c>
      <c r="P55" s="1215" t="s">
        <v>13</v>
      </c>
      <c r="Q55" s="1215">
        <v>0</v>
      </c>
      <c r="R55" s="1215">
        <v>4</v>
      </c>
      <c r="S55" s="1215">
        <v>1</v>
      </c>
      <c r="T55" s="1215">
        <v>1</v>
      </c>
      <c r="U55" s="1215">
        <v>1</v>
      </c>
      <c r="V55" s="1225">
        <v>1</v>
      </c>
      <c r="W55" s="1576"/>
      <c r="X55" s="1562"/>
      <c r="Y55" s="1562"/>
      <c r="Z55" s="1577"/>
      <c r="AA55" s="1562"/>
      <c r="AB55" s="1563"/>
      <c r="AC55" s="1576"/>
      <c r="AD55" s="1562"/>
      <c r="AE55" s="1562"/>
      <c r="AF55" s="1577"/>
      <c r="AG55" s="1562"/>
      <c r="AH55" s="1563"/>
      <c r="AI55" s="1576"/>
      <c r="AJ55" s="1562"/>
      <c r="AK55" s="1562"/>
      <c r="AL55" s="1577"/>
      <c r="AM55" s="1562"/>
      <c r="AN55" s="1563"/>
      <c r="AO55" s="1576"/>
      <c r="AP55" s="1562"/>
      <c r="AQ55" s="1562"/>
      <c r="AR55" s="1577"/>
      <c r="AS55" s="1562"/>
      <c r="AT55" s="1563"/>
      <c r="AU55" s="1593"/>
      <c r="AV55" s="952" t="s">
        <v>409</v>
      </c>
    </row>
    <row r="56" spans="1:48" s="131" customFormat="1" ht="60" customHeight="1" x14ac:dyDescent="0.2">
      <c r="A56" s="1018"/>
      <c r="B56" s="1015"/>
      <c r="C56" s="1015"/>
      <c r="D56" s="1018"/>
      <c r="E56" s="1018"/>
      <c r="F56" s="834" t="s">
        <v>1142</v>
      </c>
      <c r="G56" s="139" t="s">
        <v>2033</v>
      </c>
      <c r="H56" s="529">
        <v>8</v>
      </c>
      <c r="I56" s="529">
        <v>0</v>
      </c>
      <c r="J56" s="529">
        <v>0</v>
      </c>
      <c r="K56" s="529">
        <v>0</v>
      </c>
      <c r="L56" s="529">
        <v>0</v>
      </c>
      <c r="M56" s="536">
        <v>0</v>
      </c>
      <c r="N56" s="1216"/>
      <c r="O56" s="1217"/>
      <c r="P56" s="1215"/>
      <c r="Q56" s="1215"/>
      <c r="R56" s="1215"/>
      <c r="S56" s="1215"/>
      <c r="T56" s="1215"/>
      <c r="U56" s="1215"/>
      <c r="V56" s="1225"/>
      <c r="W56" s="1553"/>
      <c r="X56" s="1520"/>
      <c r="Y56" s="1520"/>
      <c r="Z56" s="1556"/>
      <c r="AA56" s="1520"/>
      <c r="AB56" s="1592"/>
      <c r="AC56" s="1553"/>
      <c r="AD56" s="1520"/>
      <c r="AE56" s="1520"/>
      <c r="AF56" s="1556"/>
      <c r="AG56" s="1520"/>
      <c r="AH56" s="1592"/>
      <c r="AI56" s="1553"/>
      <c r="AJ56" s="1520"/>
      <c r="AK56" s="1520"/>
      <c r="AL56" s="1556"/>
      <c r="AM56" s="1520"/>
      <c r="AN56" s="1592"/>
      <c r="AO56" s="1553"/>
      <c r="AP56" s="1520"/>
      <c r="AQ56" s="1520"/>
      <c r="AR56" s="1556"/>
      <c r="AS56" s="1520"/>
      <c r="AT56" s="1592"/>
      <c r="AU56" s="1594"/>
      <c r="AV56" s="953"/>
    </row>
    <row r="57" spans="1:48" s="131" customFormat="1" ht="44.25" customHeight="1" x14ac:dyDescent="0.2">
      <c r="A57" s="1018"/>
      <c r="B57" s="1015"/>
      <c r="C57" s="1015"/>
      <c r="D57" s="1018"/>
      <c r="E57" s="1018"/>
      <c r="F57" s="1209" t="s">
        <v>1143</v>
      </c>
      <c r="G57" s="966" t="s">
        <v>2032</v>
      </c>
      <c r="H57" s="1035">
        <v>5</v>
      </c>
      <c r="I57" s="1035">
        <v>0</v>
      </c>
      <c r="J57" s="1035">
        <v>0</v>
      </c>
      <c r="K57" s="1035">
        <v>0</v>
      </c>
      <c r="L57" s="1035">
        <v>0</v>
      </c>
      <c r="M57" s="1040">
        <v>0</v>
      </c>
      <c r="N57" s="1216"/>
      <c r="O57" s="1217"/>
      <c r="P57" s="1215"/>
      <c r="Q57" s="1215"/>
      <c r="R57" s="1215"/>
      <c r="S57" s="1215"/>
      <c r="T57" s="1215"/>
      <c r="U57" s="1215"/>
      <c r="V57" s="1225"/>
      <c r="W57" s="1554"/>
      <c r="X57" s="1521"/>
      <c r="Y57" s="1521"/>
      <c r="Z57" s="1557"/>
      <c r="AA57" s="1521"/>
      <c r="AB57" s="1564"/>
      <c r="AC57" s="1554"/>
      <c r="AD57" s="1521"/>
      <c r="AE57" s="1521"/>
      <c r="AF57" s="1557"/>
      <c r="AG57" s="1521"/>
      <c r="AH57" s="1564"/>
      <c r="AI57" s="1554"/>
      <c r="AJ57" s="1521"/>
      <c r="AK57" s="1521"/>
      <c r="AL57" s="1557"/>
      <c r="AM57" s="1521"/>
      <c r="AN57" s="1564"/>
      <c r="AO57" s="1554"/>
      <c r="AP57" s="1521"/>
      <c r="AQ57" s="1521"/>
      <c r="AR57" s="1557"/>
      <c r="AS57" s="1521"/>
      <c r="AT57" s="1564"/>
      <c r="AU57" s="1595"/>
      <c r="AV57" s="954"/>
    </row>
    <row r="58" spans="1:48" s="131" customFormat="1" ht="35.25" customHeight="1" x14ac:dyDescent="0.2">
      <c r="A58" s="1018"/>
      <c r="B58" s="1015"/>
      <c r="C58" s="1015"/>
      <c r="D58" s="1018"/>
      <c r="E58" s="1018"/>
      <c r="F58" s="1210"/>
      <c r="G58" s="967"/>
      <c r="H58" s="1036"/>
      <c r="I58" s="1036"/>
      <c r="J58" s="1036"/>
      <c r="K58" s="1036"/>
      <c r="L58" s="1036"/>
      <c r="M58" s="1535"/>
      <c r="N58" s="251" t="s">
        <v>1127</v>
      </c>
      <c r="O58" s="145" t="s">
        <v>1133</v>
      </c>
      <c r="P58" s="146" t="s">
        <v>13</v>
      </c>
      <c r="Q58" s="146">
        <v>0</v>
      </c>
      <c r="R58" s="146">
        <v>4</v>
      </c>
      <c r="S58" s="146">
        <v>1</v>
      </c>
      <c r="T58" s="146">
        <v>1</v>
      </c>
      <c r="U58" s="146">
        <v>1</v>
      </c>
      <c r="V58" s="261">
        <v>1</v>
      </c>
      <c r="W58" s="482"/>
      <c r="X58" s="483"/>
      <c r="Y58" s="483"/>
      <c r="Z58" s="484"/>
      <c r="AA58" s="483"/>
      <c r="AB58" s="492"/>
      <c r="AC58" s="482"/>
      <c r="AD58" s="484"/>
      <c r="AE58" s="483"/>
      <c r="AF58" s="484"/>
      <c r="AG58" s="483"/>
      <c r="AH58" s="492"/>
      <c r="AI58" s="482"/>
      <c r="AJ58" s="484"/>
      <c r="AK58" s="483"/>
      <c r="AL58" s="484"/>
      <c r="AM58" s="483"/>
      <c r="AN58" s="492"/>
      <c r="AO58" s="482"/>
      <c r="AP58" s="484"/>
      <c r="AQ58" s="483"/>
      <c r="AR58" s="484"/>
      <c r="AS58" s="483"/>
      <c r="AT58" s="492"/>
      <c r="AU58" s="486"/>
      <c r="AV58" s="302" t="s">
        <v>409</v>
      </c>
    </row>
    <row r="59" spans="1:48" s="131" customFormat="1" ht="55.5" customHeight="1" x14ac:dyDescent="0.2">
      <c r="A59" s="1018"/>
      <c r="B59" s="1015"/>
      <c r="C59" s="1015"/>
      <c r="D59" s="1018"/>
      <c r="E59" s="1018"/>
      <c r="F59" s="1210"/>
      <c r="G59" s="967"/>
      <c r="H59" s="1036"/>
      <c r="I59" s="1036"/>
      <c r="J59" s="1036"/>
      <c r="K59" s="1036"/>
      <c r="L59" s="1036"/>
      <c r="M59" s="1535"/>
      <c r="N59" s="251" t="s">
        <v>1128</v>
      </c>
      <c r="O59" s="145" t="s">
        <v>1133</v>
      </c>
      <c r="P59" s="146" t="s">
        <v>13</v>
      </c>
      <c r="Q59" s="146">
        <v>0</v>
      </c>
      <c r="R59" s="146">
        <v>4</v>
      </c>
      <c r="S59" s="146">
        <v>1</v>
      </c>
      <c r="T59" s="146">
        <v>1</v>
      </c>
      <c r="U59" s="146">
        <v>1</v>
      </c>
      <c r="V59" s="261">
        <v>1</v>
      </c>
      <c r="W59" s="482"/>
      <c r="X59" s="483"/>
      <c r="Y59" s="483"/>
      <c r="Z59" s="484"/>
      <c r="AA59" s="483"/>
      <c r="AB59" s="492"/>
      <c r="AC59" s="482"/>
      <c r="AD59" s="484"/>
      <c r="AE59" s="483"/>
      <c r="AF59" s="484"/>
      <c r="AG59" s="483"/>
      <c r="AH59" s="492"/>
      <c r="AI59" s="482"/>
      <c r="AJ59" s="484"/>
      <c r="AK59" s="483"/>
      <c r="AL59" s="484"/>
      <c r="AM59" s="483"/>
      <c r="AN59" s="492"/>
      <c r="AO59" s="482"/>
      <c r="AP59" s="484"/>
      <c r="AQ59" s="483"/>
      <c r="AR59" s="484"/>
      <c r="AS59" s="483"/>
      <c r="AT59" s="492"/>
      <c r="AU59" s="486"/>
      <c r="AV59" s="302" t="s">
        <v>409</v>
      </c>
    </row>
    <row r="60" spans="1:48" s="131" customFormat="1" ht="60" customHeight="1" x14ac:dyDescent="0.2">
      <c r="A60" s="1018"/>
      <c r="B60" s="1015"/>
      <c r="C60" s="1015"/>
      <c r="D60" s="1018"/>
      <c r="E60" s="1018"/>
      <c r="F60" s="1211"/>
      <c r="G60" s="968"/>
      <c r="H60" s="1037"/>
      <c r="I60" s="1037"/>
      <c r="J60" s="1037"/>
      <c r="K60" s="1037"/>
      <c r="L60" s="1037"/>
      <c r="M60" s="1041"/>
      <c r="N60" s="251" t="s">
        <v>1129</v>
      </c>
      <c r="O60" s="145" t="s">
        <v>1133</v>
      </c>
      <c r="P60" s="146" t="s">
        <v>13</v>
      </c>
      <c r="Q60" s="146">
        <v>0</v>
      </c>
      <c r="R60" s="146">
        <v>4</v>
      </c>
      <c r="S60" s="146">
        <v>1</v>
      </c>
      <c r="T60" s="146">
        <v>1</v>
      </c>
      <c r="U60" s="146">
        <v>1</v>
      </c>
      <c r="V60" s="261">
        <v>1</v>
      </c>
      <c r="W60" s="482"/>
      <c r="X60" s="483"/>
      <c r="Y60" s="483"/>
      <c r="Z60" s="484"/>
      <c r="AA60" s="483"/>
      <c r="AB60" s="492"/>
      <c r="AC60" s="482"/>
      <c r="AD60" s="484"/>
      <c r="AE60" s="483"/>
      <c r="AF60" s="484"/>
      <c r="AG60" s="483"/>
      <c r="AH60" s="492"/>
      <c r="AI60" s="482"/>
      <c r="AJ60" s="484"/>
      <c r="AK60" s="483"/>
      <c r="AL60" s="484"/>
      <c r="AM60" s="483"/>
      <c r="AN60" s="492"/>
      <c r="AO60" s="482"/>
      <c r="AP60" s="484"/>
      <c r="AQ60" s="483"/>
      <c r="AR60" s="484"/>
      <c r="AS60" s="483"/>
      <c r="AT60" s="492"/>
      <c r="AU60" s="486"/>
      <c r="AV60" s="302" t="s">
        <v>409</v>
      </c>
    </row>
    <row r="61" spans="1:48" s="131" customFormat="1" ht="15.75" customHeight="1" x14ac:dyDescent="0.2">
      <c r="A61" s="1018"/>
      <c r="B61" s="1015"/>
      <c r="C61" s="1015"/>
      <c r="D61" s="803"/>
      <c r="E61" s="803"/>
      <c r="F61" s="815"/>
      <c r="G61" s="805"/>
      <c r="H61" s="805"/>
      <c r="I61" s="805"/>
      <c r="J61" s="805"/>
      <c r="K61" s="805"/>
      <c r="L61" s="805"/>
      <c r="M61" s="806"/>
      <c r="N61" s="807"/>
      <c r="O61" s="808"/>
      <c r="P61" s="808"/>
      <c r="Q61" s="809"/>
      <c r="R61" s="809"/>
      <c r="S61" s="809"/>
      <c r="T61" s="809"/>
      <c r="U61" s="809"/>
      <c r="V61" s="810"/>
      <c r="W61" s="811">
        <f>+SUM(W50:W60)</f>
        <v>0</v>
      </c>
      <c r="X61" s="812">
        <f t="shared" ref="X61:AB61" si="17">+SUM(X50:X60)</f>
        <v>0</v>
      </c>
      <c r="Y61" s="812">
        <f>+SUM(Y50:Y60)</f>
        <v>0</v>
      </c>
      <c r="Z61" s="812">
        <f t="shared" si="17"/>
        <v>0</v>
      </c>
      <c r="AA61" s="812">
        <f t="shared" si="17"/>
        <v>200000000</v>
      </c>
      <c r="AB61" s="813">
        <f t="shared" si="17"/>
        <v>200000000</v>
      </c>
      <c r="AC61" s="811">
        <f>+SUM(AC50:AC60)</f>
        <v>0</v>
      </c>
      <c r="AD61" s="812">
        <f t="shared" ref="AD61" si="18">+SUM(AD50:AD60)</f>
        <v>0</v>
      </c>
      <c r="AE61" s="812">
        <f t="shared" ref="AE61" si="19">+SUM(AE50:AE60)</f>
        <v>0</v>
      </c>
      <c r="AF61" s="812">
        <f t="shared" ref="AF61" si="20">+SUM(AF50:AF60)</f>
        <v>0</v>
      </c>
      <c r="AG61" s="812">
        <f t="shared" ref="AG61" si="21">+SUM(AG50:AG60)</f>
        <v>200000000</v>
      </c>
      <c r="AH61" s="813">
        <f t="shared" ref="AH61" si="22">+SUM(AH50:AH60)</f>
        <v>200000000</v>
      </c>
      <c r="AI61" s="811">
        <f>+SUM(AI50:AI60)</f>
        <v>0</v>
      </c>
      <c r="AJ61" s="812">
        <f t="shared" ref="AJ61" si="23">+SUM(AJ50:AJ60)</f>
        <v>0</v>
      </c>
      <c r="AK61" s="812">
        <f t="shared" ref="AK61" si="24">+SUM(AK50:AK60)</f>
        <v>0</v>
      </c>
      <c r="AL61" s="812">
        <f t="shared" ref="AL61" si="25">+SUM(AL50:AL60)</f>
        <v>0</v>
      </c>
      <c r="AM61" s="812">
        <f t="shared" ref="AM61" si="26">+SUM(AM50:AM60)</f>
        <v>200000000</v>
      </c>
      <c r="AN61" s="813">
        <f t="shared" ref="AN61" si="27">+SUM(AN50:AN60)</f>
        <v>200000000</v>
      </c>
      <c r="AO61" s="811">
        <f>+SUM(AO50:AO60)</f>
        <v>0</v>
      </c>
      <c r="AP61" s="812">
        <f>+SUM(AP50:AP60)</f>
        <v>0</v>
      </c>
      <c r="AQ61" s="812">
        <f t="shared" ref="AQ61" si="28">+SUM(AQ50:AQ60)</f>
        <v>0</v>
      </c>
      <c r="AR61" s="812">
        <f t="shared" ref="AR61" si="29">+SUM(AR50:AR60)</f>
        <v>0</v>
      </c>
      <c r="AS61" s="812">
        <f t="shared" ref="AS61" si="30">+SUM(AS50:AS60)</f>
        <v>200000000</v>
      </c>
      <c r="AT61" s="813">
        <f t="shared" ref="AT61" si="31">+SUM(AT50:AT60)</f>
        <v>200000000</v>
      </c>
      <c r="AU61" s="811">
        <f>+SUM(AU50:AU60)</f>
        <v>800000000</v>
      </c>
      <c r="AV61" s="814"/>
    </row>
    <row r="62" spans="1:48" s="131" customFormat="1" ht="43.5" customHeight="1" x14ac:dyDescent="0.2">
      <c r="A62" s="1018"/>
      <c r="B62" s="1015"/>
      <c r="C62" s="1015" t="s">
        <v>74</v>
      </c>
      <c r="D62" s="1174" t="s">
        <v>81</v>
      </c>
      <c r="E62" s="1174" t="s">
        <v>408</v>
      </c>
      <c r="F62" s="238" t="s">
        <v>1122</v>
      </c>
      <c r="G62" s="870" t="s">
        <v>1119</v>
      </c>
      <c r="H62" s="529">
        <v>6</v>
      </c>
      <c r="I62" s="529">
        <v>7</v>
      </c>
      <c r="J62" s="529">
        <v>6</v>
      </c>
      <c r="K62" s="529">
        <v>6</v>
      </c>
      <c r="L62" s="529">
        <v>6</v>
      </c>
      <c r="M62" s="536">
        <v>7</v>
      </c>
      <c r="N62" s="238"/>
      <c r="O62" s="240"/>
      <c r="P62" s="240"/>
      <c r="Q62" s="240"/>
      <c r="R62" s="240"/>
      <c r="S62" s="240"/>
      <c r="T62" s="240"/>
      <c r="U62" s="240"/>
      <c r="V62" s="331"/>
      <c r="W62" s="480"/>
      <c r="X62" s="270"/>
      <c r="Y62" s="483">
        <v>75000000</v>
      </c>
      <c r="Z62" s="484"/>
      <c r="AA62" s="483"/>
      <c r="AB62" s="485">
        <f>+Y62</f>
        <v>75000000</v>
      </c>
      <c r="AC62" s="482"/>
      <c r="AD62" s="484"/>
      <c r="AE62" s="483">
        <v>78882017</v>
      </c>
      <c r="AF62" s="484"/>
      <c r="AG62" s="483"/>
      <c r="AH62" s="485">
        <f>+AE62</f>
        <v>78882017</v>
      </c>
      <c r="AI62" s="493"/>
      <c r="AJ62" s="483"/>
      <c r="AK62" s="483">
        <v>85746304</v>
      </c>
      <c r="AL62" s="483"/>
      <c r="AM62" s="483"/>
      <c r="AN62" s="492">
        <f>+AK62</f>
        <v>85746304</v>
      </c>
      <c r="AO62" s="482"/>
      <c r="AP62" s="484"/>
      <c r="AQ62" s="483">
        <v>91627022</v>
      </c>
      <c r="AR62" s="484"/>
      <c r="AS62" s="483"/>
      <c r="AT62" s="485">
        <f>+AQ62</f>
        <v>91627022</v>
      </c>
      <c r="AU62" s="486">
        <f>+AT62+AN62+AH62+AB62</f>
        <v>331255343</v>
      </c>
      <c r="AV62" s="302" t="s">
        <v>409</v>
      </c>
    </row>
    <row r="63" spans="1:48" s="131" customFormat="1" ht="30.75" customHeight="1" x14ac:dyDescent="0.2">
      <c r="A63" s="1018"/>
      <c r="B63" s="1015"/>
      <c r="C63" s="1015"/>
      <c r="D63" s="1018"/>
      <c r="E63" s="1018"/>
      <c r="F63" s="238" t="s">
        <v>1124</v>
      </c>
      <c r="G63" s="870" t="s">
        <v>1120</v>
      </c>
      <c r="H63" s="529">
        <v>1</v>
      </c>
      <c r="I63" s="529">
        <v>1</v>
      </c>
      <c r="J63" s="529">
        <v>1</v>
      </c>
      <c r="K63" s="529">
        <v>1</v>
      </c>
      <c r="L63" s="529">
        <v>1</v>
      </c>
      <c r="M63" s="536">
        <v>1</v>
      </c>
      <c r="N63" s="238"/>
      <c r="O63" s="240"/>
      <c r="P63" s="240"/>
      <c r="Q63" s="240"/>
      <c r="R63" s="240"/>
      <c r="S63" s="240"/>
      <c r="T63" s="240"/>
      <c r="U63" s="240"/>
      <c r="V63" s="331"/>
      <c r="W63" s="480"/>
      <c r="X63" s="270"/>
      <c r="Y63" s="483">
        <v>75000000</v>
      </c>
      <c r="Z63" s="484"/>
      <c r="AA63" s="483"/>
      <c r="AB63" s="485">
        <f>+Y63</f>
        <v>75000000</v>
      </c>
      <c r="AC63" s="482"/>
      <c r="AD63" s="484"/>
      <c r="AE63" s="483">
        <v>78882018</v>
      </c>
      <c r="AF63" s="484"/>
      <c r="AG63" s="483"/>
      <c r="AH63" s="485">
        <f>+AE63</f>
        <v>78882018</v>
      </c>
      <c r="AI63" s="482"/>
      <c r="AJ63" s="484"/>
      <c r="AK63" s="483">
        <v>85746305</v>
      </c>
      <c r="AL63" s="484"/>
      <c r="AM63" s="483"/>
      <c r="AN63" s="492">
        <f>+AK63</f>
        <v>85746305</v>
      </c>
      <c r="AO63" s="482"/>
      <c r="AP63" s="484"/>
      <c r="AQ63" s="483">
        <v>91627021</v>
      </c>
      <c r="AR63" s="484"/>
      <c r="AS63" s="483"/>
      <c r="AT63" s="485">
        <f>+AQ63</f>
        <v>91627021</v>
      </c>
      <c r="AU63" s="486">
        <f t="shared" ref="AU63" si="32">+AT63+AN63+AH63+AB63</f>
        <v>331255344</v>
      </c>
      <c r="AV63" s="302" t="s">
        <v>409</v>
      </c>
    </row>
    <row r="64" spans="1:48" s="131" customFormat="1" ht="32.25" customHeight="1" x14ac:dyDescent="0.2">
      <c r="A64" s="1018"/>
      <c r="B64" s="1015"/>
      <c r="C64" s="1015"/>
      <c r="D64" s="1018"/>
      <c r="E64" s="1018"/>
      <c r="F64" s="238" t="s">
        <v>1123</v>
      </c>
      <c r="G64" s="870" t="s">
        <v>1121</v>
      </c>
      <c r="H64" s="529">
        <v>30</v>
      </c>
      <c r="I64" s="529">
        <v>30</v>
      </c>
      <c r="J64" s="529">
        <v>30</v>
      </c>
      <c r="K64" s="529">
        <v>30</v>
      </c>
      <c r="L64" s="529">
        <v>30</v>
      </c>
      <c r="M64" s="536">
        <v>30</v>
      </c>
      <c r="N64" s="238"/>
      <c r="O64" s="240"/>
      <c r="P64" s="240"/>
      <c r="Q64" s="240"/>
      <c r="R64" s="240"/>
      <c r="S64" s="240"/>
      <c r="T64" s="240"/>
      <c r="U64" s="240"/>
      <c r="V64" s="331"/>
      <c r="W64" s="480"/>
      <c r="X64" s="270"/>
      <c r="Y64" s="483">
        <v>50000000</v>
      </c>
      <c r="Z64" s="484"/>
      <c r="AA64" s="483"/>
      <c r="AB64" s="485">
        <f>+Y64</f>
        <v>50000000</v>
      </c>
      <c r="AC64" s="482"/>
      <c r="AD64" s="484"/>
      <c r="AE64" s="483">
        <v>56000000</v>
      </c>
      <c r="AF64" s="484"/>
      <c r="AG64" s="483"/>
      <c r="AH64" s="485">
        <f>+AE64</f>
        <v>56000000</v>
      </c>
      <c r="AI64" s="482"/>
      <c r="AJ64" s="484"/>
      <c r="AK64" s="483">
        <v>57000000</v>
      </c>
      <c r="AL64" s="484"/>
      <c r="AM64" s="483"/>
      <c r="AN64" s="492">
        <f>+AK64</f>
        <v>57000000</v>
      </c>
      <c r="AO64" s="482"/>
      <c r="AP64" s="484"/>
      <c r="AQ64" s="483">
        <v>61000000</v>
      </c>
      <c r="AR64" s="484"/>
      <c r="AS64" s="483"/>
      <c r="AT64" s="485">
        <f>+AQ64</f>
        <v>61000000</v>
      </c>
      <c r="AU64" s="486">
        <f>+AT64+AN64+AH64+AB64</f>
        <v>224000000</v>
      </c>
      <c r="AV64" s="302" t="s">
        <v>409</v>
      </c>
    </row>
    <row r="65" spans="1:48" s="131" customFormat="1" ht="12.75" customHeight="1" x14ac:dyDescent="0.2">
      <c r="A65" s="1018"/>
      <c r="B65" s="1015"/>
      <c r="C65" s="1015"/>
      <c r="D65" s="803"/>
      <c r="E65" s="803"/>
      <c r="F65" s="804"/>
      <c r="G65" s="805"/>
      <c r="H65" s="805"/>
      <c r="I65" s="805"/>
      <c r="J65" s="805"/>
      <c r="K65" s="805"/>
      <c r="L65" s="805"/>
      <c r="M65" s="806"/>
      <c r="N65" s="807"/>
      <c r="O65" s="808"/>
      <c r="P65" s="808"/>
      <c r="Q65" s="809"/>
      <c r="R65" s="809"/>
      <c r="S65" s="809"/>
      <c r="T65" s="809"/>
      <c r="U65" s="809"/>
      <c r="V65" s="810"/>
      <c r="W65" s="811">
        <f>+SUM(W62:W64)</f>
        <v>0</v>
      </c>
      <c r="X65" s="812">
        <f t="shared" ref="X65:AB65" si="33">+SUM(X62:X64)</f>
        <v>0</v>
      </c>
      <c r="Y65" s="812">
        <f t="shared" si="33"/>
        <v>200000000</v>
      </c>
      <c r="Z65" s="812">
        <f t="shared" si="33"/>
        <v>0</v>
      </c>
      <c r="AA65" s="812">
        <f t="shared" si="33"/>
        <v>0</v>
      </c>
      <c r="AB65" s="813">
        <f t="shared" si="33"/>
        <v>200000000</v>
      </c>
      <c r="AC65" s="811">
        <f>+SUM(AC62:AC64)</f>
        <v>0</v>
      </c>
      <c r="AD65" s="812">
        <f t="shared" ref="AD65" si="34">+SUM(AD62:AD64)</f>
        <v>0</v>
      </c>
      <c r="AE65" s="812">
        <f t="shared" ref="AE65" si="35">+SUM(AE62:AE64)</f>
        <v>213764035</v>
      </c>
      <c r="AF65" s="812">
        <f t="shared" ref="AF65" si="36">+SUM(AF62:AF64)</f>
        <v>0</v>
      </c>
      <c r="AG65" s="812">
        <f t="shared" ref="AG65" si="37">+SUM(AG62:AG64)</f>
        <v>0</v>
      </c>
      <c r="AH65" s="813">
        <f t="shared" ref="AH65" si="38">+SUM(AH62:AH64)</f>
        <v>213764035</v>
      </c>
      <c r="AI65" s="811">
        <f>+SUM(AI62:AI64)</f>
        <v>0</v>
      </c>
      <c r="AJ65" s="812">
        <f t="shared" ref="AJ65" si="39">+SUM(AJ62:AJ64)</f>
        <v>0</v>
      </c>
      <c r="AK65" s="812">
        <f t="shared" ref="AK65" si="40">+SUM(AK62:AK64)</f>
        <v>228492609</v>
      </c>
      <c r="AL65" s="812">
        <f t="shared" ref="AL65" si="41">+SUM(AL62:AL64)</f>
        <v>0</v>
      </c>
      <c r="AM65" s="812">
        <f t="shared" ref="AM65" si="42">+SUM(AM62:AM64)</f>
        <v>0</v>
      </c>
      <c r="AN65" s="813">
        <f t="shared" ref="AN65" si="43">+SUM(AN62:AN64)</f>
        <v>228492609</v>
      </c>
      <c r="AO65" s="811">
        <f>+SUM(AO62:AO64)</f>
        <v>0</v>
      </c>
      <c r="AP65" s="812">
        <f t="shared" ref="AP65" si="44">+SUM(AP62:AP64)</f>
        <v>0</v>
      </c>
      <c r="AQ65" s="812">
        <f t="shared" ref="AQ65" si="45">+SUM(AQ62:AQ64)</f>
        <v>244254043</v>
      </c>
      <c r="AR65" s="812">
        <f t="shared" ref="AR65" si="46">+SUM(AR62:AR64)</f>
        <v>0</v>
      </c>
      <c r="AS65" s="812">
        <f t="shared" ref="AS65" si="47">+SUM(AS62:AS64)</f>
        <v>0</v>
      </c>
      <c r="AT65" s="813">
        <f t="shared" ref="AT65:AU65" si="48">+SUM(AT62:AT64)</f>
        <v>244254043</v>
      </c>
      <c r="AU65" s="811">
        <f t="shared" si="48"/>
        <v>886510687</v>
      </c>
      <c r="AV65" s="814" t="s">
        <v>2131</v>
      </c>
    </row>
    <row r="66" spans="1:48" s="131" customFormat="1" ht="82.5" customHeight="1" x14ac:dyDescent="0.2">
      <c r="A66" s="1018"/>
      <c r="B66" s="1174" t="s">
        <v>36</v>
      </c>
      <c r="C66" s="1561" t="s">
        <v>75</v>
      </c>
      <c r="D66" s="1174" t="s">
        <v>368</v>
      </c>
      <c r="E66" s="1174" t="s">
        <v>369</v>
      </c>
      <c r="F66" s="253" t="s">
        <v>1375</v>
      </c>
      <c r="G66" s="182" t="s">
        <v>1376</v>
      </c>
      <c r="H66" s="513">
        <v>65.099999999999994</v>
      </c>
      <c r="I66" s="513">
        <v>70.099999999999994</v>
      </c>
      <c r="J66" s="513">
        <v>66.099999999999994</v>
      </c>
      <c r="K66" s="513">
        <v>68.099999999999994</v>
      </c>
      <c r="L66" s="513">
        <v>69.099999999999994</v>
      </c>
      <c r="M66" s="517">
        <v>70.099999999999994</v>
      </c>
      <c r="N66" s="1068" t="s">
        <v>411</v>
      </c>
      <c r="O66" s="1092" t="s">
        <v>2223</v>
      </c>
      <c r="P66" s="969" t="s">
        <v>13</v>
      </c>
      <c r="Q66" s="969">
        <v>0</v>
      </c>
      <c r="R66" s="969">
        <v>16</v>
      </c>
      <c r="S66" s="969">
        <v>4</v>
      </c>
      <c r="T66" s="969">
        <v>4</v>
      </c>
      <c r="U66" s="969">
        <v>4</v>
      </c>
      <c r="V66" s="1272">
        <v>4</v>
      </c>
      <c r="W66" s="1499"/>
      <c r="X66" s="1172"/>
      <c r="Y66" s="1172"/>
      <c r="Z66" s="1172"/>
      <c r="AA66" s="1172"/>
      <c r="AB66" s="1204"/>
      <c r="AC66" s="1499"/>
      <c r="AD66" s="1172"/>
      <c r="AE66" s="1172"/>
      <c r="AF66" s="1172"/>
      <c r="AG66" s="1172"/>
      <c r="AH66" s="1204"/>
      <c r="AI66" s="1499"/>
      <c r="AJ66" s="1172"/>
      <c r="AK66" s="1172"/>
      <c r="AL66" s="1172"/>
      <c r="AM66" s="1172"/>
      <c r="AN66" s="1204"/>
      <c r="AO66" s="1499"/>
      <c r="AP66" s="1172"/>
      <c r="AQ66" s="1172"/>
      <c r="AR66" s="1172"/>
      <c r="AS66" s="1172"/>
      <c r="AT66" s="1204"/>
      <c r="AU66" s="1497"/>
      <c r="AV66" s="952" t="s">
        <v>410</v>
      </c>
    </row>
    <row r="67" spans="1:48" s="131" customFormat="1" ht="82.5" customHeight="1" x14ac:dyDescent="0.2">
      <c r="A67" s="1018"/>
      <c r="B67" s="1018"/>
      <c r="C67" s="1561"/>
      <c r="D67" s="1018"/>
      <c r="E67" s="1018"/>
      <c r="F67" s="669" t="s">
        <v>2325</v>
      </c>
      <c r="G67" s="182" t="s">
        <v>2324</v>
      </c>
      <c r="H67" s="663">
        <v>66.400000000000006</v>
      </c>
      <c r="I67" s="663">
        <v>70</v>
      </c>
      <c r="J67" s="663">
        <v>66.400000000000006</v>
      </c>
      <c r="K67" s="663">
        <v>67</v>
      </c>
      <c r="L67" s="663">
        <v>70</v>
      </c>
      <c r="M67" s="664">
        <v>70</v>
      </c>
      <c r="N67" s="1069"/>
      <c r="O67" s="1093"/>
      <c r="P67" s="971"/>
      <c r="Q67" s="971"/>
      <c r="R67" s="971"/>
      <c r="S67" s="971"/>
      <c r="T67" s="971"/>
      <c r="U67" s="971"/>
      <c r="V67" s="1273"/>
      <c r="W67" s="1500"/>
      <c r="X67" s="1173"/>
      <c r="Y67" s="1173"/>
      <c r="Z67" s="1173"/>
      <c r="AA67" s="1173"/>
      <c r="AB67" s="1205"/>
      <c r="AC67" s="1500"/>
      <c r="AD67" s="1173"/>
      <c r="AE67" s="1173"/>
      <c r="AF67" s="1173"/>
      <c r="AG67" s="1173"/>
      <c r="AH67" s="1205"/>
      <c r="AI67" s="1500"/>
      <c r="AJ67" s="1173"/>
      <c r="AK67" s="1173"/>
      <c r="AL67" s="1173"/>
      <c r="AM67" s="1173"/>
      <c r="AN67" s="1205"/>
      <c r="AO67" s="1500"/>
      <c r="AP67" s="1173"/>
      <c r="AQ67" s="1173"/>
      <c r="AR67" s="1173"/>
      <c r="AS67" s="1173"/>
      <c r="AT67" s="1205"/>
      <c r="AU67" s="1498"/>
      <c r="AV67" s="954"/>
    </row>
    <row r="68" spans="1:48" s="131" customFormat="1" ht="51" customHeight="1" x14ac:dyDescent="0.2">
      <c r="A68" s="1018"/>
      <c r="B68" s="1018"/>
      <c r="C68" s="1561"/>
      <c r="D68" s="1018"/>
      <c r="E68" s="1018"/>
      <c r="F68" s="238" t="s">
        <v>1374</v>
      </c>
      <c r="G68" s="182" t="s">
        <v>1373</v>
      </c>
      <c r="H68" s="533">
        <v>67.3</v>
      </c>
      <c r="I68" s="533">
        <v>72.3</v>
      </c>
      <c r="J68" s="533">
        <f>+H68+1</f>
        <v>68.3</v>
      </c>
      <c r="K68" s="533">
        <f>+J68+2</f>
        <v>70.3</v>
      </c>
      <c r="L68" s="533">
        <f>+K68+1</f>
        <v>71.3</v>
      </c>
      <c r="M68" s="518">
        <f>+L68+1</f>
        <v>72.3</v>
      </c>
      <c r="N68" s="238" t="s">
        <v>412</v>
      </c>
      <c r="O68" s="240" t="s">
        <v>2224</v>
      </c>
      <c r="P68" s="140" t="s">
        <v>13</v>
      </c>
      <c r="Q68" s="156">
        <v>0</v>
      </c>
      <c r="R68" s="156">
        <v>12</v>
      </c>
      <c r="S68" s="156">
        <v>3</v>
      </c>
      <c r="T68" s="156">
        <v>3</v>
      </c>
      <c r="U68" s="156">
        <v>3</v>
      </c>
      <c r="V68" s="219">
        <v>3</v>
      </c>
      <c r="W68" s="480"/>
      <c r="X68" s="270"/>
      <c r="Y68" s="270"/>
      <c r="Z68" s="270"/>
      <c r="AA68" s="270"/>
      <c r="AB68" s="334"/>
      <c r="AC68" s="480"/>
      <c r="AD68" s="270"/>
      <c r="AE68" s="270"/>
      <c r="AF68" s="270"/>
      <c r="AG68" s="270"/>
      <c r="AH68" s="334"/>
      <c r="AI68" s="480"/>
      <c r="AJ68" s="270"/>
      <c r="AK68" s="270"/>
      <c r="AL68" s="270"/>
      <c r="AM68" s="270"/>
      <c r="AN68" s="334"/>
      <c r="AO68" s="480"/>
      <c r="AP68" s="270"/>
      <c r="AQ68" s="270"/>
      <c r="AR68" s="270"/>
      <c r="AS68" s="270"/>
      <c r="AT68" s="334"/>
      <c r="AU68" s="368"/>
      <c r="AV68" s="302" t="s">
        <v>410</v>
      </c>
    </row>
    <row r="69" spans="1:48" s="131" customFormat="1" ht="62.25" customHeight="1" x14ac:dyDescent="0.2">
      <c r="A69" s="1018"/>
      <c r="B69" s="1018"/>
      <c r="C69" s="1561"/>
      <c r="D69" s="1018"/>
      <c r="E69" s="1018"/>
      <c r="F69" s="332" t="s">
        <v>1372</v>
      </c>
      <c r="G69" s="855" t="s">
        <v>1062</v>
      </c>
      <c r="H69" s="513">
        <v>50.6</v>
      </c>
      <c r="I69" s="513">
        <v>60</v>
      </c>
      <c r="J69" s="513">
        <v>50.6</v>
      </c>
      <c r="K69" s="513">
        <v>54</v>
      </c>
      <c r="L69" s="513">
        <v>57</v>
      </c>
      <c r="M69" s="517">
        <v>60</v>
      </c>
      <c r="N69" s="260" t="s">
        <v>415</v>
      </c>
      <c r="O69" s="139" t="s">
        <v>2225</v>
      </c>
      <c r="P69" s="139" t="s">
        <v>13</v>
      </c>
      <c r="Q69" s="146">
        <v>0</v>
      </c>
      <c r="R69" s="146">
        <v>5</v>
      </c>
      <c r="S69" s="146">
        <v>1</v>
      </c>
      <c r="T69" s="146">
        <v>2</v>
      </c>
      <c r="U69" s="146">
        <v>1</v>
      </c>
      <c r="V69" s="261">
        <v>1</v>
      </c>
      <c r="W69" s="480"/>
      <c r="X69" s="270"/>
      <c r="Y69" s="270"/>
      <c r="Z69" s="270"/>
      <c r="AA69" s="270"/>
      <c r="AB69" s="334"/>
      <c r="AC69" s="480"/>
      <c r="AD69" s="270"/>
      <c r="AE69" s="270"/>
      <c r="AF69" s="270"/>
      <c r="AG69" s="270"/>
      <c r="AH69" s="334"/>
      <c r="AI69" s="480"/>
      <c r="AJ69" s="270"/>
      <c r="AK69" s="270"/>
      <c r="AL69" s="270"/>
      <c r="AM69" s="270"/>
      <c r="AN69" s="334"/>
      <c r="AO69" s="480"/>
      <c r="AP69" s="270"/>
      <c r="AQ69" s="270"/>
      <c r="AR69" s="270"/>
      <c r="AS69" s="270"/>
      <c r="AT69" s="334"/>
      <c r="AU69" s="368"/>
      <c r="AV69" s="302" t="s">
        <v>416</v>
      </c>
    </row>
    <row r="70" spans="1:48" s="131" customFormat="1" ht="75" customHeight="1" x14ac:dyDescent="0.2">
      <c r="A70" s="1018"/>
      <c r="B70" s="1018"/>
      <c r="C70" s="1561"/>
      <c r="D70" s="1018"/>
      <c r="E70" s="1018"/>
      <c r="F70" s="332" t="s">
        <v>1064</v>
      </c>
      <c r="G70" s="866" t="s">
        <v>1063</v>
      </c>
      <c r="H70" s="533">
        <v>50.6</v>
      </c>
      <c r="I70" s="533">
        <v>55.6</v>
      </c>
      <c r="J70" s="533">
        <v>50.6</v>
      </c>
      <c r="K70" s="533">
        <v>52</v>
      </c>
      <c r="L70" s="533">
        <v>53</v>
      </c>
      <c r="M70" s="684">
        <v>55.6</v>
      </c>
      <c r="N70" s="238" t="s">
        <v>417</v>
      </c>
      <c r="O70" s="240" t="s">
        <v>418</v>
      </c>
      <c r="P70" s="140" t="s">
        <v>13</v>
      </c>
      <c r="Q70" s="156">
        <v>0</v>
      </c>
      <c r="R70" s="156">
        <v>1</v>
      </c>
      <c r="S70" s="156">
        <v>1</v>
      </c>
      <c r="T70" s="156">
        <v>0</v>
      </c>
      <c r="U70" s="156">
        <v>0</v>
      </c>
      <c r="V70" s="219">
        <v>0</v>
      </c>
      <c r="W70" s="480"/>
      <c r="X70" s="270"/>
      <c r="Y70" s="270"/>
      <c r="Z70" s="270"/>
      <c r="AA70" s="270"/>
      <c r="AB70" s="334"/>
      <c r="AC70" s="480"/>
      <c r="AD70" s="270"/>
      <c r="AE70" s="270"/>
      <c r="AF70" s="270"/>
      <c r="AG70" s="270"/>
      <c r="AH70" s="334"/>
      <c r="AI70" s="480"/>
      <c r="AJ70" s="270"/>
      <c r="AK70" s="270"/>
      <c r="AL70" s="270"/>
      <c r="AM70" s="270"/>
      <c r="AN70" s="334"/>
      <c r="AO70" s="480"/>
      <c r="AP70" s="270"/>
      <c r="AQ70" s="270"/>
      <c r="AR70" s="270"/>
      <c r="AS70" s="270"/>
      <c r="AT70" s="334"/>
      <c r="AU70" s="368"/>
      <c r="AV70" s="302" t="s">
        <v>419</v>
      </c>
    </row>
    <row r="71" spans="1:48" s="131" customFormat="1" ht="135" customHeight="1" x14ac:dyDescent="0.2">
      <c r="A71" s="1018"/>
      <c r="B71" s="1018"/>
      <c r="C71" s="1561"/>
      <c r="D71" s="1018"/>
      <c r="E71" s="1018"/>
      <c r="F71" s="210" t="s">
        <v>2307</v>
      </c>
      <c r="G71" s="159" t="s">
        <v>2308</v>
      </c>
      <c r="H71" s="838">
        <v>11.2</v>
      </c>
      <c r="I71" s="839">
        <v>18.920000000000002</v>
      </c>
      <c r="J71" s="839">
        <v>18.920000000000002</v>
      </c>
      <c r="K71" s="839">
        <v>18.920000000000002</v>
      </c>
      <c r="L71" s="839">
        <v>18.920000000000002</v>
      </c>
      <c r="M71" s="840">
        <v>18.920000000000002</v>
      </c>
      <c r="N71" s="238" t="s">
        <v>420</v>
      </c>
      <c r="O71" s="240" t="s">
        <v>150</v>
      </c>
      <c r="P71" s="140" t="s">
        <v>12</v>
      </c>
      <c r="Q71" s="156">
        <v>0</v>
      </c>
      <c r="R71" s="156">
        <v>1</v>
      </c>
      <c r="S71" s="156">
        <v>0</v>
      </c>
      <c r="T71" s="156">
        <v>1</v>
      </c>
      <c r="U71" s="156">
        <v>1</v>
      </c>
      <c r="V71" s="219">
        <v>1</v>
      </c>
      <c r="W71" s="480"/>
      <c r="X71" s="270"/>
      <c r="Y71" s="270"/>
      <c r="Z71" s="270"/>
      <c r="AA71" s="270"/>
      <c r="AB71" s="334"/>
      <c r="AC71" s="480"/>
      <c r="AD71" s="270"/>
      <c r="AE71" s="270"/>
      <c r="AF71" s="270"/>
      <c r="AG71" s="270"/>
      <c r="AH71" s="334"/>
      <c r="AI71" s="480"/>
      <c r="AJ71" s="270"/>
      <c r="AK71" s="270"/>
      <c r="AL71" s="270"/>
      <c r="AM71" s="270"/>
      <c r="AN71" s="334"/>
      <c r="AO71" s="480"/>
      <c r="AP71" s="270"/>
      <c r="AQ71" s="270"/>
      <c r="AR71" s="270"/>
      <c r="AS71" s="270"/>
      <c r="AT71" s="334"/>
      <c r="AU71" s="368"/>
      <c r="AV71" s="302" t="s">
        <v>421</v>
      </c>
    </row>
    <row r="72" spans="1:48" s="131" customFormat="1" ht="70.5" customHeight="1" x14ac:dyDescent="0.2">
      <c r="A72" s="1018"/>
      <c r="B72" s="1018"/>
      <c r="C72" s="1561"/>
      <c r="D72" s="1018"/>
      <c r="E72" s="1018"/>
      <c r="F72" s="1536" t="s">
        <v>2331</v>
      </c>
      <c r="G72" s="1035" t="s">
        <v>2316</v>
      </c>
      <c r="H72" s="159">
        <v>67</v>
      </c>
      <c r="I72" s="871">
        <v>75</v>
      </c>
      <c r="J72" s="871">
        <v>68</v>
      </c>
      <c r="K72" s="871">
        <v>70</v>
      </c>
      <c r="L72" s="1035">
        <v>72</v>
      </c>
      <c r="M72" s="1040">
        <v>75</v>
      </c>
      <c r="N72" s="1169" t="s">
        <v>422</v>
      </c>
      <c r="O72" s="1170" t="s">
        <v>1071</v>
      </c>
      <c r="P72" s="1566" t="s">
        <v>12</v>
      </c>
      <c r="Q72" s="1259">
        <v>0</v>
      </c>
      <c r="R72" s="1259">
        <v>1</v>
      </c>
      <c r="S72" s="1259">
        <v>0</v>
      </c>
      <c r="T72" s="1259">
        <v>0</v>
      </c>
      <c r="U72" s="1259">
        <v>0.5</v>
      </c>
      <c r="V72" s="1587">
        <v>0.5</v>
      </c>
      <c r="W72" s="1565"/>
      <c r="X72" s="1582"/>
      <c r="Y72" s="1582"/>
      <c r="Z72" s="1582"/>
      <c r="AA72" s="1582"/>
      <c r="AB72" s="1583"/>
      <c r="AC72" s="1572"/>
      <c r="AD72" s="1570"/>
      <c r="AE72" s="1570"/>
      <c r="AF72" s="1570"/>
      <c r="AG72" s="1570"/>
      <c r="AH72" s="1501"/>
      <c r="AI72" s="1572"/>
      <c r="AJ72" s="1570"/>
      <c r="AK72" s="1570"/>
      <c r="AL72" s="1570"/>
      <c r="AM72" s="1570"/>
      <c r="AN72" s="1501"/>
      <c r="AO72" s="1572"/>
      <c r="AP72" s="1570"/>
      <c r="AQ72" s="1570"/>
      <c r="AR72" s="1570"/>
      <c r="AS72" s="1570"/>
      <c r="AT72" s="1501"/>
      <c r="AU72" s="1567"/>
      <c r="AV72" s="1568" t="s">
        <v>423</v>
      </c>
    </row>
    <row r="73" spans="1:48" s="131" customFormat="1" ht="62.25" customHeight="1" x14ac:dyDescent="0.2">
      <c r="A73" s="1018"/>
      <c r="B73" s="1018"/>
      <c r="C73" s="1561"/>
      <c r="D73" s="1018"/>
      <c r="E73" s="1018"/>
      <c r="F73" s="1537"/>
      <c r="G73" s="1036"/>
      <c r="H73" s="861"/>
      <c r="I73" s="858"/>
      <c r="J73" s="858"/>
      <c r="K73" s="858"/>
      <c r="L73" s="1036"/>
      <c r="M73" s="1535"/>
      <c r="N73" s="1169"/>
      <c r="O73" s="1170"/>
      <c r="P73" s="1566"/>
      <c r="Q73" s="1259"/>
      <c r="R73" s="1259"/>
      <c r="S73" s="1259">
        <v>0</v>
      </c>
      <c r="T73" s="1259">
        <v>0</v>
      </c>
      <c r="U73" s="1259">
        <v>0.5</v>
      </c>
      <c r="V73" s="1587">
        <v>0.5</v>
      </c>
      <c r="W73" s="1565"/>
      <c r="X73" s="1582"/>
      <c r="Y73" s="1582"/>
      <c r="Z73" s="1582"/>
      <c r="AA73" s="1582"/>
      <c r="AB73" s="1583"/>
      <c r="AC73" s="1573"/>
      <c r="AD73" s="1571"/>
      <c r="AE73" s="1571"/>
      <c r="AF73" s="1571"/>
      <c r="AG73" s="1571"/>
      <c r="AH73" s="1502"/>
      <c r="AI73" s="1573"/>
      <c r="AJ73" s="1571"/>
      <c r="AK73" s="1571"/>
      <c r="AL73" s="1571"/>
      <c r="AM73" s="1571"/>
      <c r="AN73" s="1502"/>
      <c r="AO73" s="1573"/>
      <c r="AP73" s="1571"/>
      <c r="AQ73" s="1571"/>
      <c r="AR73" s="1571"/>
      <c r="AS73" s="1571"/>
      <c r="AT73" s="1502"/>
      <c r="AU73" s="1567"/>
      <c r="AV73" s="1569"/>
    </row>
    <row r="74" spans="1:48" s="131" customFormat="1" ht="62.25" customHeight="1" x14ac:dyDescent="0.2">
      <c r="A74" s="1018"/>
      <c r="B74" s="1018"/>
      <c r="C74" s="1561"/>
      <c r="D74" s="1018"/>
      <c r="E74" s="1018"/>
      <c r="F74" s="1538"/>
      <c r="G74" s="1037"/>
      <c r="H74" s="861"/>
      <c r="I74" s="858"/>
      <c r="J74" s="858"/>
      <c r="K74" s="858"/>
      <c r="L74" s="1037"/>
      <c r="M74" s="1041"/>
      <c r="N74" s="669" t="s">
        <v>2317</v>
      </c>
      <c r="O74" s="123" t="s">
        <v>2318</v>
      </c>
      <c r="P74" s="140" t="s">
        <v>13</v>
      </c>
      <c r="Q74" s="671">
        <v>0</v>
      </c>
      <c r="R74" s="671">
        <v>1</v>
      </c>
      <c r="S74" s="671"/>
      <c r="T74" s="671"/>
      <c r="U74" s="671">
        <v>0.5</v>
      </c>
      <c r="V74" s="680">
        <v>0.5</v>
      </c>
      <c r="W74" s="673"/>
      <c r="X74" s="678"/>
      <c r="Y74" s="678"/>
      <c r="Z74" s="678"/>
      <c r="AA74" s="678"/>
      <c r="AB74" s="679"/>
      <c r="AC74" s="677"/>
      <c r="AD74" s="676"/>
      <c r="AE74" s="676"/>
      <c r="AF74" s="676"/>
      <c r="AG74" s="676"/>
      <c r="AH74" s="674"/>
      <c r="AI74" s="677"/>
      <c r="AJ74" s="676"/>
      <c r="AK74" s="676"/>
      <c r="AL74" s="676"/>
      <c r="AM74" s="676"/>
      <c r="AN74" s="674"/>
      <c r="AO74" s="677"/>
      <c r="AP74" s="676"/>
      <c r="AQ74" s="676"/>
      <c r="AR74" s="676"/>
      <c r="AS74" s="676"/>
      <c r="AT74" s="674"/>
      <c r="AU74" s="675"/>
      <c r="AV74" s="681"/>
    </row>
    <row r="75" spans="1:48" s="131" customFormat="1" ht="62.25" customHeight="1" x14ac:dyDescent="0.2">
      <c r="A75" s="1018"/>
      <c r="B75" s="1018"/>
      <c r="C75" s="1561"/>
      <c r="D75" s="1018"/>
      <c r="E75" s="1018"/>
      <c r="F75" s="670" t="s">
        <v>2329</v>
      </c>
      <c r="G75" s="870" t="s">
        <v>2327</v>
      </c>
      <c r="H75" s="159">
        <v>74.400000000000006</v>
      </c>
      <c r="I75" s="672">
        <v>78.12</v>
      </c>
      <c r="J75" s="665">
        <v>74.400000000000006</v>
      </c>
      <c r="K75" s="665">
        <v>74.400000000000006</v>
      </c>
      <c r="L75" s="665">
        <v>78.12</v>
      </c>
      <c r="M75" s="666">
        <v>78.12</v>
      </c>
      <c r="N75" s="1068" t="s">
        <v>413</v>
      </c>
      <c r="O75" s="1092" t="s">
        <v>2319</v>
      </c>
      <c r="P75" s="969" t="s">
        <v>13</v>
      </c>
      <c r="Q75" s="969">
        <v>0</v>
      </c>
      <c r="R75" s="969">
        <v>1</v>
      </c>
      <c r="S75" s="969">
        <v>1</v>
      </c>
      <c r="T75" s="969">
        <v>0</v>
      </c>
      <c r="U75" s="969">
        <v>0</v>
      </c>
      <c r="V75" s="969">
        <v>0</v>
      </c>
      <c r="W75" s="1499"/>
      <c r="X75" s="1172"/>
      <c r="Y75" s="1172"/>
      <c r="Z75" s="1172"/>
      <c r="AA75" s="1172"/>
      <c r="AB75" s="1204"/>
      <c r="AC75" s="1499"/>
      <c r="AD75" s="1172"/>
      <c r="AE75" s="1172"/>
      <c r="AF75" s="1172"/>
      <c r="AG75" s="1172"/>
      <c r="AH75" s="1204"/>
      <c r="AI75" s="1499"/>
      <c r="AJ75" s="1172"/>
      <c r="AK75" s="1172"/>
      <c r="AL75" s="1172"/>
      <c r="AM75" s="1172"/>
      <c r="AN75" s="1204"/>
      <c r="AO75" s="1499"/>
      <c r="AP75" s="1172"/>
      <c r="AQ75" s="1172"/>
      <c r="AR75" s="1172"/>
      <c r="AS75" s="1172"/>
      <c r="AT75" s="1204"/>
      <c r="AU75" s="1204"/>
      <c r="AV75" s="302" t="s">
        <v>414</v>
      </c>
    </row>
    <row r="76" spans="1:48" s="131" customFormat="1" ht="51" x14ac:dyDescent="0.2">
      <c r="A76" s="1018"/>
      <c r="B76" s="1018"/>
      <c r="C76" s="1561"/>
      <c r="D76" s="1018"/>
      <c r="E76" s="1018"/>
      <c r="F76" s="210" t="s">
        <v>2330</v>
      </c>
      <c r="G76" s="871" t="s">
        <v>2328</v>
      </c>
      <c r="H76" s="159">
        <v>71.8</v>
      </c>
      <c r="I76" s="672">
        <v>75.400000000000006</v>
      </c>
      <c r="J76" s="665">
        <v>71.8</v>
      </c>
      <c r="K76" s="665">
        <v>73</v>
      </c>
      <c r="L76" s="665">
        <v>75.400000000000006</v>
      </c>
      <c r="M76" s="666">
        <v>75.400000000000006</v>
      </c>
      <c r="N76" s="1069"/>
      <c r="O76" s="1093"/>
      <c r="P76" s="971"/>
      <c r="Q76" s="971"/>
      <c r="R76" s="971"/>
      <c r="S76" s="971"/>
      <c r="T76" s="971">
        <v>0</v>
      </c>
      <c r="U76" s="971">
        <v>0</v>
      </c>
      <c r="V76" s="971">
        <v>0</v>
      </c>
      <c r="W76" s="1500"/>
      <c r="X76" s="1173"/>
      <c r="Y76" s="1173"/>
      <c r="Z76" s="1173"/>
      <c r="AA76" s="1173"/>
      <c r="AB76" s="1205"/>
      <c r="AC76" s="1500"/>
      <c r="AD76" s="1173"/>
      <c r="AE76" s="1173"/>
      <c r="AF76" s="1173"/>
      <c r="AG76" s="1173"/>
      <c r="AH76" s="1205"/>
      <c r="AI76" s="1500"/>
      <c r="AJ76" s="1173"/>
      <c r="AK76" s="1173"/>
      <c r="AL76" s="1173"/>
      <c r="AM76" s="1173"/>
      <c r="AN76" s="1205"/>
      <c r="AO76" s="1500"/>
      <c r="AP76" s="1173"/>
      <c r="AQ76" s="1173"/>
      <c r="AR76" s="1173"/>
      <c r="AS76" s="1173"/>
      <c r="AT76" s="1205"/>
      <c r="AU76" s="1205"/>
      <c r="AV76" s="302" t="s">
        <v>414</v>
      </c>
    </row>
    <row r="77" spans="1:48" s="131" customFormat="1" ht="16.5" customHeight="1" x14ac:dyDescent="0.2">
      <c r="A77" s="1018"/>
      <c r="B77" s="1018"/>
      <c r="C77" s="1561"/>
      <c r="D77" s="803"/>
      <c r="E77" s="803"/>
      <c r="F77" s="807"/>
      <c r="G77" s="816"/>
      <c r="H77" s="816"/>
      <c r="I77" s="816"/>
      <c r="J77" s="816"/>
      <c r="K77" s="816"/>
      <c r="L77" s="816"/>
      <c r="M77" s="817"/>
      <c r="N77" s="807"/>
      <c r="O77" s="808"/>
      <c r="P77" s="808"/>
      <c r="Q77" s="809"/>
      <c r="R77" s="809"/>
      <c r="S77" s="809"/>
      <c r="T77" s="809"/>
      <c r="U77" s="809"/>
      <c r="V77" s="810"/>
      <c r="W77" s="811">
        <f t="shared" ref="W77:AU77" si="49">+SUM(W66:W76)</f>
        <v>0</v>
      </c>
      <c r="X77" s="812">
        <f t="shared" si="49"/>
        <v>0</v>
      </c>
      <c r="Y77" s="812">
        <f t="shared" si="49"/>
        <v>0</v>
      </c>
      <c r="Z77" s="812">
        <f t="shared" si="49"/>
        <v>0</v>
      </c>
      <c r="AA77" s="812">
        <f t="shared" si="49"/>
        <v>0</v>
      </c>
      <c r="AB77" s="813">
        <f t="shared" si="49"/>
        <v>0</v>
      </c>
      <c r="AC77" s="811">
        <f t="shared" si="49"/>
        <v>0</v>
      </c>
      <c r="AD77" s="812">
        <f t="shared" si="49"/>
        <v>0</v>
      </c>
      <c r="AE77" s="812">
        <f t="shared" si="49"/>
        <v>0</v>
      </c>
      <c r="AF77" s="812">
        <f t="shared" si="49"/>
        <v>0</v>
      </c>
      <c r="AG77" s="812">
        <f t="shared" si="49"/>
        <v>0</v>
      </c>
      <c r="AH77" s="813">
        <f t="shared" si="49"/>
        <v>0</v>
      </c>
      <c r="AI77" s="811">
        <f t="shared" si="49"/>
        <v>0</v>
      </c>
      <c r="AJ77" s="812">
        <f t="shared" si="49"/>
        <v>0</v>
      </c>
      <c r="AK77" s="812">
        <f t="shared" si="49"/>
        <v>0</v>
      </c>
      <c r="AL77" s="812">
        <f t="shared" si="49"/>
        <v>0</v>
      </c>
      <c r="AM77" s="812">
        <f t="shared" si="49"/>
        <v>0</v>
      </c>
      <c r="AN77" s="813">
        <f t="shared" si="49"/>
        <v>0</v>
      </c>
      <c r="AO77" s="811">
        <f t="shared" si="49"/>
        <v>0</v>
      </c>
      <c r="AP77" s="812">
        <f t="shared" si="49"/>
        <v>0</v>
      </c>
      <c r="AQ77" s="812">
        <f t="shared" si="49"/>
        <v>0</v>
      </c>
      <c r="AR77" s="812">
        <f t="shared" si="49"/>
        <v>0</v>
      </c>
      <c r="AS77" s="812">
        <f t="shared" si="49"/>
        <v>0</v>
      </c>
      <c r="AT77" s="813">
        <f t="shared" si="49"/>
        <v>0</v>
      </c>
      <c r="AU77" s="813">
        <f t="shared" si="49"/>
        <v>0</v>
      </c>
      <c r="AV77" s="814" t="s">
        <v>2131</v>
      </c>
    </row>
    <row r="78" spans="1:48" s="131" customFormat="1" ht="36" customHeight="1" x14ac:dyDescent="0.2">
      <c r="A78" s="1018"/>
      <c r="B78" s="1018"/>
      <c r="C78" s="1015" t="s">
        <v>76</v>
      </c>
      <c r="D78" s="1018" t="s">
        <v>368</v>
      </c>
      <c r="E78" s="1018" t="s">
        <v>369</v>
      </c>
      <c r="F78" s="1184" t="s">
        <v>924</v>
      </c>
      <c r="G78" s="1161" t="s">
        <v>925</v>
      </c>
      <c r="H78" s="1185" t="s">
        <v>926</v>
      </c>
      <c r="I78" s="1185" t="s">
        <v>927</v>
      </c>
      <c r="J78" s="1185" t="s">
        <v>928</v>
      </c>
      <c r="K78" s="1185" t="s">
        <v>929</v>
      </c>
      <c r="L78" s="1185" t="s">
        <v>930</v>
      </c>
      <c r="M78" s="1182" t="s">
        <v>927</v>
      </c>
      <c r="N78" s="366" t="s">
        <v>424</v>
      </c>
      <c r="O78" s="239" t="s">
        <v>296</v>
      </c>
      <c r="P78" s="163" t="s">
        <v>13</v>
      </c>
      <c r="Q78" s="164">
        <v>0</v>
      </c>
      <c r="R78" s="164">
        <v>4</v>
      </c>
      <c r="S78" s="164">
        <v>1</v>
      </c>
      <c r="T78" s="164">
        <v>1</v>
      </c>
      <c r="U78" s="164">
        <v>1</v>
      </c>
      <c r="V78" s="250">
        <v>1</v>
      </c>
      <c r="W78" s="494"/>
      <c r="X78" s="495"/>
      <c r="Y78" s="495"/>
      <c r="Z78" s="495"/>
      <c r="AA78" s="495"/>
      <c r="AB78" s="333">
        <f t="shared" ref="AB78:AB90" si="50">+SUM(W78:AA78)</f>
        <v>0</v>
      </c>
      <c r="AC78" s="494"/>
      <c r="AD78" s="495"/>
      <c r="AE78" s="495"/>
      <c r="AF78" s="495"/>
      <c r="AG78" s="495"/>
      <c r="AH78" s="333">
        <f t="shared" ref="AH78:AH90" si="51">+SUM(AC78:AG78)</f>
        <v>0</v>
      </c>
      <c r="AI78" s="494"/>
      <c r="AJ78" s="495"/>
      <c r="AK78" s="495"/>
      <c r="AL78" s="495"/>
      <c r="AM78" s="495"/>
      <c r="AN78" s="333">
        <f t="shared" ref="AN78:AN96" si="52">+SUM(AI78:AM78)</f>
        <v>0</v>
      </c>
      <c r="AO78" s="494"/>
      <c r="AP78" s="495"/>
      <c r="AQ78" s="495"/>
      <c r="AR78" s="495"/>
      <c r="AS78" s="495"/>
      <c r="AT78" s="333">
        <f t="shared" ref="AT78:AT96" si="53">+SUM(AO78:AS78)</f>
        <v>0</v>
      </c>
      <c r="AU78" s="504">
        <f>+AB78+AH78+AN78+AT78</f>
        <v>0</v>
      </c>
      <c r="AV78" s="538" t="s">
        <v>421</v>
      </c>
    </row>
    <row r="79" spans="1:48" s="131" customFormat="1" ht="48" customHeight="1" x14ac:dyDescent="0.2">
      <c r="A79" s="1018"/>
      <c r="B79" s="1018"/>
      <c r="C79" s="1015"/>
      <c r="D79" s="1018"/>
      <c r="E79" s="1018"/>
      <c r="F79" s="1069"/>
      <c r="G79" s="1093"/>
      <c r="H79" s="1083"/>
      <c r="I79" s="1083" t="s">
        <v>927</v>
      </c>
      <c r="J79" s="1083" t="s">
        <v>928</v>
      </c>
      <c r="K79" s="1083" t="s">
        <v>929</v>
      </c>
      <c r="L79" s="1083" t="s">
        <v>930</v>
      </c>
      <c r="M79" s="1183"/>
      <c r="N79" s="238" t="s">
        <v>425</v>
      </c>
      <c r="O79" s="240" t="s">
        <v>294</v>
      </c>
      <c r="P79" s="140" t="s">
        <v>12</v>
      </c>
      <c r="Q79" s="156">
        <v>0</v>
      </c>
      <c r="R79" s="156">
        <v>1</v>
      </c>
      <c r="S79" s="156">
        <v>1</v>
      </c>
      <c r="T79" s="156">
        <v>1</v>
      </c>
      <c r="U79" s="156">
        <v>1</v>
      </c>
      <c r="V79" s="219">
        <v>1</v>
      </c>
      <c r="W79" s="480"/>
      <c r="X79" s="270"/>
      <c r="Y79" s="270"/>
      <c r="Z79" s="270"/>
      <c r="AA79" s="270"/>
      <c r="AB79" s="334">
        <f t="shared" si="50"/>
        <v>0</v>
      </c>
      <c r="AC79" s="480"/>
      <c r="AD79" s="270"/>
      <c r="AE79" s="270">
        <v>200000000</v>
      </c>
      <c r="AF79" s="270"/>
      <c r="AG79" s="270"/>
      <c r="AH79" s="334">
        <f t="shared" si="51"/>
        <v>200000000</v>
      </c>
      <c r="AI79" s="480"/>
      <c r="AJ79" s="270"/>
      <c r="AK79" s="270">
        <v>200000000</v>
      </c>
      <c r="AL79" s="270"/>
      <c r="AM79" s="270"/>
      <c r="AN79" s="334">
        <f t="shared" si="52"/>
        <v>200000000</v>
      </c>
      <c r="AO79" s="480"/>
      <c r="AP79" s="270"/>
      <c r="AQ79" s="270">
        <v>200000000</v>
      </c>
      <c r="AR79" s="270"/>
      <c r="AS79" s="270"/>
      <c r="AT79" s="334">
        <f t="shared" si="53"/>
        <v>200000000</v>
      </c>
      <c r="AU79" s="368">
        <f t="shared" ref="AU79:AU90" si="54">+AB79+AH79+AN79+AT79</f>
        <v>600000000</v>
      </c>
      <c r="AV79" s="302" t="s">
        <v>421</v>
      </c>
    </row>
    <row r="80" spans="1:48" s="131" customFormat="1" ht="49.5" customHeight="1" x14ac:dyDescent="0.2">
      <c r="A80" s="1018"/>
      <c r="B80" s="1018"/>
      <c r="C80" s="1015"/>
      <c r="D80" s="1018"/>
      <c r="E80" s="1018"/>
      <c r="F80" s="1068" t="s">
        <v>931</v>
      </c>
      <c r="G80" s="1092" t="s">
        <v>932</v>
      </c>
      <c r="H80" s="1082" t="s">
        <v>933</v>
      </c>
      <c r="I80" s="1082" t="s">
        <v>934</v>
      </c>
      <c r="J80" s="1082" t="s">
        <v>935</v>
      </c>
      <c r="K80" s="1082" t="s">
        <v>936</v>
      </c>
      <c r="L80" s="1082" t="s">
        <v>937</v>
      </c>
      <c r="M80" s="1164" t="s">
        <v>934</v>
      </c>
      <c r="N80" s="238" t="s">
        <v>427</v>
      </c>
      <c r="O80" s="240" t="s">
        <v>426</v>
      </c>
      <c r="P80" s="140" t="s">
        <v>13</v>
      </c>
      <c r="Q80" s="156">
        <v>0</v>
      </c>
      <c r="R80" s="156">
        <v>4</v>
      </c>
      <c r="S80" s="156">
        <v>1</v>
      </c>
      <c r="T80" s="156">
        <v>1</v>
      </c>
      <c r="U80" s="156">
        <v>1</v>
      </c>
      <c r="V80" s="219">
        <v>1</v>
      </c>
      <c r="W80" s="480"/>
      <c r="X80" s="270"/>
      <c r="Y80" s="270"/>
      <c r="Z80" s="270"/>
      <c r="AA80" s="270"/>
      <c r="AB80" s="334">
        <f t="shared" si="50"/>
        <v>0</v>
      </c>
      <c r="AC80" s="480"/>
      <c r="AD80" s="270"/>
      <c r="AE80" s="270"/>
      <c r="AF80" s="270"/>
      <c r="AG80" s="270"/>
      <c r="AH80" s="334">
        <f t="shared" si="51"/>
        <v>0</v>
      </c>
      <c r="AI80" s="480"/>
      <c r="AJ80" s="270"/>
      <c r="AK80" s="270"/>
      <c r="AL80" s="270"/>
      <c r="AM80" s="270"/>
      <c r="AN80" s="334">
        <f t="shared" si="52"/>
        <v>0</v>
      </c>
      <c r="AO80" s="480"/>
      <c r="AP80" s="270"/>
      <c r="AQ80" s="270"/>
      <c r="AR80" s="270"/>
      <c r="AS80" s="270"/>
      <c r="AT80" s="334">
        <f t="shared" si="53"/>
        <v>0</v>
      </c>
      <c r="AU80" s="368">
        <f t="shared" si="54"/>
        <v>0</v>
      </c>
      <c r="AV80" s="302" t="s">
        <v>421</v>
      </c>
    </row>
    <row r="81" spans="1:48" s="131" customFormat="1" ht="38.25" customHeight="1" x14ac:dyDescent="0.2">
      <c r="A81" s="1018"/>
      <c r="B81" s="1018"/>
      <c r="C81" s="1015"/>
      <c r="D81" s="1018"/>
      <c r="E81" s="1018"/>
      <c r="F81" s="1069"/>
      <c r="G81" s="1093"/>
      <c r="H81" s="1083"/>
      <c r="I81" s="1083"/>
      <c r="J81" s="1083"/>
      <c r="K81" s="1083"/>
      <c r="L81" s="1083"/>
      <c r="M81" s="1183"/>
      <c r="N81" s="238" t="s">
        <v>2300</v>
      </c>
      <c r="O81" s="240" t="s">
        <v>428</v>
      </c>
      <c r="P81" s="140" t="s">
        <v>12</v>
      </c>
      <c r="Q81" s="156">
        <v>0</v>
      </c>
      <c r="R81" s="156">
        <v>1</v>
      </c>
      <c r="S81" s="156">
        <v>1</v>
      </c>
      <c r="T81" s="156">
        <v>1</v>
      </c>
      <c r="U81" s="156">
        <v>1</v>
      </c>
      <c r="V81" s="219">
        <v>1</v>
      </c>
      <c r="W81" s="480"/>
      <c r="X81" s="270"/>
      <c r="Y81" s="270"/>
      <c r="Z81" s="270"/>
      <c r="AA81" s="270"/>
      <c r="AB81" s="334">
        <f t="shared" si="50"/>
        <v>0</v>
      </c>
      <c r="AC81" s="480"/>
      <c r="AD81" s="270"/>
      <c r="AE81" s="270">
        <v>50000000</v>
      </c>
      <c r="AF81" s="270"/>
      <c r="AG81" s="270"/>
      <c r="AH81" s="334">
        <f t="shared" si="51"/>
        <v>50000000</v>
      </c>
      <c r="AI81" s="480"/>
      <c r="AJ81" s="270"/>
      <c r="AK81" s="270">
        <v>50000000</v>
      </c>
      <c r="AL81" s="270"/>
      <c r="AM81" s="270"/>
      <c r="AN81" s="334">
        <f t="shared" si="52"/>
        <v>50000000</v>
      </c>
      <c r="AO81" s="480"/>
      <c r="AP81" s="270"/>
      <c r="AQ81" s="270">
        <v>50000000</v>
      </c>
      <c r="AR81" s="270"/>
      <c r="AS81" s="270"/>
      <c r="AT81" s="334">
        <f t="shared" si="53"/>
        <v>50000000</v>
      </c>
      <c r="AU81" s="368">
        <f t="shared" si="54"/>
        <v>150000000</v>
      </c>
      <c r="AV81" s="302" t="s">
        <v>421</v>
      </c>
    </row>
    <row r="82" spans="1:48" s="131" customFormat="1" ht="60" customHeight="1" x14ac:dyDescent="0.2">
      <c r="A82" s="1018"/>
      <c r="B82" s="1018"/>
      <c r="C82" s="1015"/>
      <c r="D82" s="1018"/>
      <c r="E82" s="1018"/>
      <c r="F82" s="273" t="s">
        <v>943</v>
      </c>
      <c r="G82" s="866" t="s">
        <v>938</v>
      </c>
      <c r="H82" s="533" t="s">
        <v>939</v>
      </c>
      <c r="I82" s="533" t="s">
        <v>940</v>
      </c>
      <c r="J82" s="533" t="s">
        <v>939</v>
      </c>
      <c r="K82" s="533" t="s">
        <v>941</v>
      </c>
      <c r="L82" s="533" t="s">
        <v>942</v>
      </c>
      <c r="M82" s="518" t="s">
        <v>940</v>
      </c>
      <c r="N82" s="1169" t="s">
        <v>429</v>
      </c>
      <c r="O82" s="1170" t="s">
        <v>430</v>
      </c>
      <c r="P82" s="1566" t="s">
        <v>13</v>
      </c>
      <c r="Q82" s="1259">
        <v>0</v>
      </c>
      <c r="R82" s="1259">
        <v>1</v>
      </c>
      <c r="S82" s="1259">
        <v>0</v>
      </c>
      <c r="T82" s="1259">
        <v>0</v>
      </c>
      <c r="U82" s="1259">
        <v>1</v>
      </c>
      <c r="V82" s="1587">
        <v>0</v>
      </c>
      <c r="W82" s="1565"/>
      <c r="X82" s="1582"/>
      <c r="Y82" s="1582"/>
      <c r="Z82" s="1582"/>
      <c r="AA82" s="1582"/>
      <c r="AB82" s="1583">
        <f t="shared" si="50"/>
        <v>0</v>
      </c>
      <c r="AC82" s="1572"/>
      <c r="AD82" s="1570"/>
      <c r="AE82" s="1570"/>
      <c r="AF82" s="1570"/>
      <c r="AG82" s="1570"/>
      <c r="AH82" s="1501">
        <f t="shared" si="51"/>
        <v>0</v>
      </c>
      <c r="AI82" s="1572"/>
      <c r="AJ82" s="1570"/>
      <c r="AK82" s="1570">
        <v>350000000</v>
      </c>
      <c r="AL82" s="1570"/>
      <c r="AM82" s="1570"/>
      <c r="AN82" s="1501">
        <f t="shared" si="52"/>
        <v>350000000</v>
      </c>
      <c r="AO82" s="1572"/>
      <c r="AP82" s="1570"/>
      <c r="AQ82" s="1570"/>
      <c r="AR82" s="1570"/>
      <c r="AS82" s="1570"/>
      <c r="AT82" s="1501">
        <f t="shared" si="53"/>
        <v>0</v>
      </c>
      <c r="AU82" s="1567">
        <f t="shared" si="54"/>
        <v>350000000</v>
      </c>
      <c r="AV82" s="1568" t="s">
        <v>421</v>
      </c>
    </row>
    <row r="83" spans="1:48" s="131" customFormat="1" ht="60" customHeight="1" x14ac:dyDescent="0.2">
      <c r="A83" s="1018"/>
      <c r="B83" s="1018"/>
      <c r="C83" s="1015"/>
      <c r="D83" s="1018"/>
      <c r="E83" s="1018"/>
      <c r="F83" s="273" t="s">
        <v>2230</v>
      </c>
      <c r="G83" s="159" t="s">
        <v>2226</v>
      </c>
      <c r="H83" s="532">
        <v>52.8</v>
      </c>
      <c r="I83" s="532">
        <v>57.8</v>
      </c>
      <c r="J83" s="532">
        <v>52.8</v>
      </c>
      <c r="K83" s="532">
        <v>53.8</v>
      </c>
      <c r="L83" s="532">
        <v>55.8</v>
      </c>
      <c r="M83" s="530">
        <v>57.8</v>
      </c>
      <c r="N83" s="1169"/>
      <c r="O83" s="1170"/>
      <c r="P83" s="1566"/>
      <c r="Q83" s="1259"/>
      <c r="R83" s="1259"/>
      <c r="S83" s="1259"/>
      <c r="T83" s="1259"/>
      <c r="U83" s="1259"/>
      <c r="V83" s="1587"/>
      <c r="W83" s="1565"/>
      <c r="X83" s="1582"/>
      <c r="Y83" s="1582"/>
      <c r="Z83" s="1582"/>
      <c r="AA83" s="1582"/>
      <c r="AB83" s="1583"/>
      <c r="AC83" s="1585"/>
      <c r="AD83" s="1584"/>
      <c r="AE83" s="1584"/>
      <c r="AF83" s="1584"/>
      <c r="AG83" s="1584"/>
      <c r="AH83" s="1581"/>
      <c r="AI83" s="1585"/>
      <c r="AJ83" s="1584"/>
      <c r="AK83" s="1584"/>
      <c r="AL83" s="1584"/>
      <c r="AM83" s="1584"/>
      <c r="AN83" s="1581"/>
      <c r="AO83" s="1585"/>
      <c r="AP83" s="1584"/>
      <c r="AQ83" s="1584"/>
      <c r="AR83" s="1584"/>
      <c r="AS83" s="1584"/>
      <c r="AT83" s="1581"/>
      <c r="AU83" s="1567"/>
      <c r="AV83" s="1574"/>
    </row>
    <row r="84" spans="1:48" s="131" customFormat="1" ht="60" customHeight="1" x14ac:dyDescent="0.2">
      <c r="A84" s="1018"/>
      <c r="B84" s="1018"/>
      <c r="C84" s="1015"/>
      <c r="D84" s="1018"/>
      <c r="E84" s="1018"/>
      <c r="F84" s="273" t="s">
        <v>2231</v>
      </c>
      <c r="G84" s="159" t="s">
        <v>2227</v>
      </c>
      <c r="H84" s="532">
        <v>52.1</v>
      </c>
      <c r="I84" s="532">
        <v>57.1</v>
      </c>
      <c r="J84" s="532">
        <v>52.1</v>
      </c>
      <c r="K84" s="532">
        <v>53.1</v>
      </c>
      <c r="L84" s="532">
        <v>55.1</v>
      </c>
      <c r="M84" s="530">
        <v>57.1</v>
      </c>
      <c r="N84" s="1169"/>
      <c r="O84" s="1170"/>
      <c r="P84" s="1566"/>
      <c r="Q84" s="1259"/>
      <c r="R84" s="1259"/>
      <c r="S84" s="1259"/>
      <c r="T84" s="1259"/>
      <c r="U84" s="1259"/>
      <c r="V84" s="1587"/>
      <c r="W84" s="1565"/>
      <c r="X84" s="1582"/>
      <c r="Y84" s="1582"/>
      <c r="Z84" s="1582"/>
      <c r="AA84" s="1582"/>
      <c r="AB84" s="1583"/>
      <c r="AC84" s="1585"/>
      <c r="AD84" s="1584"/>
      <c r="AE84" s="1584"/>
      <c r="AF84" s="1584"/>
      <c r="AG84" s="1584"/>
      <c r="AH84" s="1581"/>
      <c r="AI84" s="1585"/>
      <c r="AJ84" s="1584"/>
      <c r="AK84" s="1584"/>
      <c r="AL84" s="1584"/>
      <c r="AM84" s="1584"/>
      <c r="AN84" s="1581"/>
      <c r="AO84" s="1585"/>
      <c r="AP84" s="1584"/>
      <c r="AQ84" s="1584"/>
      <c r="AR84" s="1584"/>
      <c r="AS84" s="1584"/>
      <c r="AT84" s="1581"/>
      <c r="AU84" s="1567"/>
      <c r="AV84" s="1574"/>
    </row>
    <row r="85" spans="1:48" s="131" customFormat="1" ht="60" customHeight="1" x14ac:dyDescent="0.2">
      <c r="A85" s="1018"/>
      <c r="B85" s="1018"/>
      <c r="C85" s="1015"/>
      <c r="D85" s="1018"/>
      <c r="E85" s="1018"/>
      <c r="F85" s="273" t="s">
        <v>2232</v>
      </c>
      <c r="G85" s="159" t="s">
        <v>2228</v>
      </c>
      <c r="H85" s="532">
        <v>44.2</v>
      </c>
      <c r="I85" s="532">
        <v>49.2</v>
      </c>
      <c r="J85" s="532">
        <v>44.2</v>
      </c>
      <c r="K85" s="532">
        <v>45.2</v>
      </c>
      <c r="L85" s="532">
        <v>47.2</v>
      </c>
      <c r="M85" s="530">
        <v>49.2</v>
      </c>
      <c r="N85" s="1169"/>
      <c r="O85" s="1170"/>
      <c r="P85" s="1566"/>
      <c r="Q85" s="1259"/>
      <c r="R85" s="1259"/>
      <c r="S85" s="1259"/>
      <c r="T85" s="1259"/>
      <c r="U85" s="1259"/>
      <c r="V85" s="1587"/>
      <c r="W85" s="1565"/>
      <c r="X85" s="1582"/>
      <c r="Y85" s="1582"/>
      <c r="Z85" s="1582"/>
      <c r="AA85" s="1582"/>
      <c r="AB85" s="1583"/>
      <c r="AC85" s="1585"/>
      <c r="AD85" s="1584"/>
      <c r="AE85" s="1584"/>
      <c r="AF85" s="1584"/>
      <c r="AG85" s="1584"/>
      <c r="AH85" s="1581"/>
      <c r="AI85" s="1585"/>
      <c r="AJ85" s="1584"/>
      <c r="AK85" s="1584"/>
      <c r="AL85" s="1584"/>
      <c r="AM85" s="1584"/>
      <c r="AN85" s="1581"/>
      <c r="AO85" s="1585"/>
      <c r="AP85" s="1584"/>
      <c r="AQ85" s="1584"/>
      <c r="AR85" s="1584"/>
      <c r="AS85" s="1584"/>
      <c r="AT85" s="1581"/>
      <c r="AU85" s="1567"/>
      <c r="AV85" s="1574"/>
    </row>
    <row r="86" spans="1:48" s="131" customFormat="1" ht="60" customHeight="1" x14ac:dyDescent="0.2">
      <c r="A86" s="1018"/>
      <c r="B86" s="1018"/>
      <c r="C86" s="1015"/>
      <c r="D86" s="1018"/>
      <c r="E86" s="1018"/>
      <c r="F86" s="273" t="s">
        <v>2229</v>
      </c>
      <c r="G86" s="159" t="s">
        <v>2229</v>
      </c>
      <c r="H86" s="532">
        <v>54.4</v>
      </c>
      <c r="I86" s="532">
        <v>59.4</v>
      </c>
      <c r="J86" s="532">
        <v>54.4</v>
      </c>
      <c r="K86" s="532">
        <v>55.4</v>
      </c>
      <c r="L86" s="532">
        <v>57.4</v>
      </c>
      <c r="M86" s="530">
        <v>59.4</v>
      </c>
      <c r="N86" s="1169"/>
      <c r="O86" s="1170"/>
      <c r="P86" s="1566"/>
      <c r="Q86" s="1259"/>
      <c r="R86" s="1259"/>
      <c r="S86" s="1259"/>
      <c r="T86" s="1259"/>
      <c r="U86" s="1259"/>
      <c r="V86" s="1587"/>
      <c r="W86" s="1565"/>
      <c r="X86" s="1582"/>
      <c r="Y86" s="1582"/>
      <c r="Z86" s="1582"/>
      <c r="AA86" s="1582"/>
      <c r="AB86" s="1583"/>
      <c r="AC86" s="1573"/>
      <c r="AD86" s="1571"/>
      <c r="AE86" s="1571"/>
      <c r="AF86" s="1571"/>
      <c r="AG86" s="1571"/>
      <c r="AH86" s="1502"/>
      <c r="AI86" s="1573"/>
      <c r="AJ86" s="1571"/>
      <c r="AK86" s="1571"/>
      <c r="AL86" s="1571"/>
      <c r="AM86" s="1571"/>
      <c r="AN86" s="1502"/>
      <c r="AO86" s="1573"/>
      <c r="AP86" s="1571"/>
      <c r="AQ86" s="1571"/>
      <c r="AR86" s="1571"/>
      <c r="AS86" s="1571"/>
      <c r="AT86" s="1502"/>
      <c r="AU86" s="1567"/>
      <c r="AV86" s="1569"/>
    </row>
    <row r="87" spans="1:48" s="131" customFormat="1" ht="60" customHeight="1" x14ac:dyDescent="0.2">
      <c r="A87" s="1018"/>
      <c r="B87" s="1018"/>
      <c r="C87" s="1015"/>
      <c r="D87" s="1018"/>
      <c r="E87" s="1018"/>
      <c r="F87" s="1068" t="s">
        <v>1065</v>
      </c>
      <c r="G87" s="1092" t="s">
        <v>1069</v>
      </c>
      <c r="H87" s="1082">
        <v>58</v>
      </c>
      <c r="I87" s="1082">
        <v>63</v>
      </c>
      <c r="J87" s="1082">
        <v>59</v>
      </c>
      <c r="K87" s="1082">
        <v>60</v>
      </c>
      <c r="L87" s="1082">
        <v>62</v>
      </c>
      <c r="M87" s="1164">
        <v>63</v>
      </c>
      <c r="N87" s="238" t="s">
        <v>433</v>
      </c>
      <c r="O87" s="240" t="s">
        <v>432</v>
      </c>
      <c r="P87" s="140" t="s">
        <v>13</v>
      </c>
      <c r="Q87" s="156">
        <v>0</v>
      </c>
      <c r="R87" s="156">
        <v>1</v>
      </c>
      <c r="S87" s="156" t="s">
        <v>1060</v>
      </c>
      <c r="T87" s="156" t="s">
        <v>1060</v>
      </c>
      <c r="U87" s="156" t="s">
        <v>1060</v>
      </c>
      <c r="V87" s="219" t="s">
        <v>1060</v>
      </c>
      <c r="W87" s="496"/>
      <c r="X87" s="497"/>
      <c r="Y87" s="497">
        <v>1362500000</v>
      </c>
      <c r="Z87" s="497"/>
      <c r="AA87" s="497"/>
      <c r="AB87" s="334">
        <f t="shared" si="50"/>
        <v>1362500000</v>
      </c>
      <c r="AC87" s="496"/>
      <c r="AD87" s="497"/>
      <c r="AE87" s="497">
        <v>1362500000</v>
      </c>
      <c r="AF87" s="497"/>
      <c r="AG87" s="497"/>
      <c r="AH87" s="334">
        <f t="shared" si="51"/>
        <v>1362500000</v>
      </c>
      <c r="AI87" s="496"/>
      <c r="AJ87" s="497"/>
      <c r="AK87" s="497">
        <v>1362500000</v>
      </c>
      <c r="AL87" s="497"/>
      <c r="AM87" s="497"/>
      <c r="AN87" s="334">
        <f t="shared" si="52"/>
        <v>1362500000</v>
      </c>
      <c r="AO87" s="496"/>
      <c r="AP87" s="497"/>
      <c r="AQ87" s="497">
        <v>1362500000</v>
      </c>
      <c r="AR87" s="497"/>
      <c r="AS87" s="497"/>
      <c r="AT87" s="334">
        <f t="shared" si="53"/>
        <v>1362500000</v>
      </c>
      <c r="AU87" s="368">
        <f t="shared" si="54"/>
        <v>5450000000</v>
      </c>
      <c r="AV87" s="302" t="s">
        <v>431</v>
      </c>
    </row>
    <row r="88" spans="1:48" s="131" customFormat="1" ht="60" customHeight="1" x14ac:dyDescent="0.2">
      <c r="A88" s="1018"/>
      <c r="B88" s="1018"/>
      <c r="C88" s="1015"/>
      <c r="D88" s="1018"/>
      <c r="E88" s="1018"/>
      <c r="F88" s="1184"/>
      <c r="G88" s="1161"/>
      <c r="H88" s="1185"/>
      <c r="I88" s="1185"/>
      <c r="J88" s="1185"/>
      <c r="K88" s="1185"/>
      <c r="L88" s="1185"/>
      <c r="M88" s="1182"/>
      <c r="N88" s="238" t="s">
        <v>435</v>
      </c>
      <c r="O88" s="240" t="s">
        <v>436</v>
      </c>
      <c r="P88" s="140" t="s">
        <v>13</v>
      </c>
      <c r="Q88" s="156">
        <v>0</v>
      </c>
      <c r="R88" s="156">
        <v>1</v>
      </c>
      <c r="S88" s="156">
        <v>0.1</v>
      </c>
      <c r="T88" s="156">
        <v>0.2</v>
      </c>
      <c r="U88" s="156">
        <v>0.35</v>
      </c>
      <c r="V88" s="219">
        <v>0.35</v>
      </c>
      <c r="W88" s="496"/>
      <c r="X88" s="497"/>
      <c r="Y88" s="497">
        <v>250000000</v>
      </c>
      <c r="Z88" s="497"/>
      <c r="AA88" s="497"/>
      <c r="AB88" s="334">
        <f t="shared" si="50"/>
        <v>250000000</v>
      </c>
      <c r="AC88" s="496"/>
      <c r="AD88" s="497"/>
      <c r="AE88" s="497">
        <v>750000000</v>
      </c>
      <c r="AF88" s="497"/>
      <c r="AG88" s="497"/>
      <c r="AH88" s="334">
        <f t="shared" si="51"/>
        <v>750000000</v>
      </c>
      <c r="AI88" s="496"/>
      <c r="AJ88" s="497"/>
      <c r="AK88" s="497">
        <v>1250000000</v>
      </c>
      <c r="AL88" s="497"/>
      <c r="AM88" s="497"/>
      <c r="AN88" s="334">
        <f t="shared" si="52"/>
        <v>1250000000</v>
      </c>
      <c r="AO88" s="496"/>
      <c r="AP88" s="497"/>
      <c r="AQ88" s="497">
        <v>1250000000</v>
      </c>
      <c r="AR88" s="497"/>
      <c r="AS88" s="497"/>
      <c r="AT88" s="334">
        <f t="shared" si="53"/>
        <v>1250000000</v>
      </c>
      <c r="AU88" s="368">
        <f t="shared" si="54"/>
        <v>3500000000</v>
      </c>
      <c r="AV88" s="302" t="s">
        <v>2301</v>
      </c>
    </row>
    <row r="89" spans="1:48" s="131" customFormat="1" ht="48.75" customHeight="1" x14ac:dyDescent="0.2">
      <c r="A89" s="1018"/>
      <c r="B89" s="1018"/>
      <c r="C89" s="1015"/>
      <c r="D89" s="1018"/>
      <c r="E89" s="1018"/>
      <c r="F89" s="1184"/>
      <c r="G89" s="1161"/>
      <c r="H89" s="1185"/>
      <c r="I89" s="1185"/>
      <c r="J89" s="1185"/>
      <c r="K89" s="1185"/>
      <c r="L89" s="1185"/>
      <c r="M89" s="1182"/>
      <c r="N89" s="238" t="s">
        <v>444</v>
      </c>
      <c r="O89" s="240" t="s">
        <v>443</v>
      </c>
      <c r="P89" s="140" t="s">
        <v>13</v>
      </c>
      <c r="Q89" s="156">
        <v>0</v>
      </c>
      <c r="R89" s="156">
        <v>825</v>
      </c>
      <c r="S89" s="156">
        <v>220</v>
      </c>
      <c r="T89" s="156">
        <v>245</v>
      </c>
      <c r="U89" s="156">
        <v>180</v>
      </c>
      <c r="V89" s="219">
        <v>180</v>
      </c>
      <c r="W89" s="496"/>
      <c r="X89" s="497"/>
      <c r="Y89" s="497">
        <v>800000000</v>
      </c>
      <c r="Z89" s="497"/>
      <c r="AA89" s="497"/>
      <c r="AB89" s="334">
        <f t="shared" si="50"/>
        <v>800000000</v>
      </c>
      <c r="AC89" s="496"/>
      <c r="AD89" s="497"/>
      <c r="AE89" s="497">
        <v>900000000</v>
      </c>
      <c r="AF89" s="497"/>
      <c r="AG89" s="497"/>
      <c r="AH89" s="334">
        <f t="shared" si="51"/>
        <v>900000000</v>
      </c>
      <c r="AI89" s="496"/>
      <c r="AJ89" s="497"/>
      <c r="AK89" s="497">
        <v>550000000</v>
      </c>
      <c r="AL89" s="497"/>
      <c r="AM89" s="497"/>
      <c r="AN89" s="334">
        <f t="shared" si="52"/>
        <v>550000000</v>
      </c>
      <c r="AO89" s="496"/>
      <c r="AP89" s="497"/>
      <c r="AQ89" s="497">
        <v>550000000</v>
      </c>
      <c r="AR89" s="497"/>
      <c r="AS89" s="497"/>
      <c r="AT89" s="334">
        <f t="shared" si="53"/>
        <v>550000000</v>
      </c>
      <c r="AU89" s="368">
        <f t="shared" si="54"/>
        <v>2800000000</v>
      </c>
      <c r="AV89" s="302" t="s">
        <v>434</v>
      </c>
    </row>
    <row r="90" spans="1:48" s="131" customFormat="1" ht="47.25" customHeight="1" x14ac:dyDescent="0.2">
      <c r="A90" s="1018"/>
      <c r="B90" s="1018"/>
      <c r="C90" s="1015"/>
      <c r="D90" s="1018"/>
      <c r="E90" s="1018"/>
      <c r="F90" s="273" t="s">
        <v>2321</v>
      </c>
      <c r="G90" s="159" t="s">
        <v>2320</v>
      </c>
      <c r="H90" s="667">
        <v>70.5</v>
      </c>
      <c r="I90" s="667">
        <v>80</v>
      </c>
      <c r="J90" s="667">
        <v>70.5</v>
      </c>
      <c r="K90" s="667">
        <v>72</v>
      </c>
      <c r="L90" s="667">
        <v>78</v>
      </c>
      <c r="M90" s="668">
        <v>80</v>
      </c>
      <c r="N90" s="1068" t="s">
        <v>437</v>
      </c>
      <c r="O90" s="1092" t="s">
        <v>445</v>
      </c>
      <c r="P90" s="1042" t="s">
        <v>13</v>
      </c>
      <c r="Q90" s="969">
        <v>0</v>
      </c>
      <c r="R90" s="969">
        <v>1</v>
      </c>
      <c r="S90" s="969" t="s">
        <v>1060</v>
      </c>
      <c r="T90" s="969" t="s">
        <v>1060</v>
      </c>
      <c r="U90" s="969" t="s">
        <v>1060</v>
      </c>
      <c r="V90" s="969" t="s">
        <v>1060</v>
      </c>
      <c r="W90" s="1509"/>
      <c r="X90" s="1507"/>
      <c r="Y90" s="1507">
        <v>375000000</v>
      </c>
      <c r="Z90" s="1507"/>
      <c r="AA90" s="1507"/>
      <c r="AB90" s="1204">
        <f t="shared" si="50"/>
        <v>375000000</v>
      </c>
      <c r="AC90" s="1509"/>
      <c r="AD90" s="1507"/>
      <c r="AE90" s="1507">
        <v>375000000</v>
      </c>
      <c r="AF90" s="1507"/>
      <c r="AG90" s="1507"/>
      <c r="AH90" s="1501">
        <f t="shared" si="51"/>
        <v>375000000</v>
      </c>
      <c r="AI90" s="1509"/>
      <c r="AJ90" s="1507"/>
      <c r="AK90" s="1505">
        <v>375000000</v>
      </c>
      <c r="AL90" s="1507"/>
      <c r="AM90" s="1507"/>
      <c r="AN90" s="1501">
        <f t="shared" si="52"/>
        <v>375000000</v>
      </c>
      <c r="AO90" s="1509"/>
      <c r="AP90" s="1507"/>
      <c r="AQ90" s="1505">
        <v>375000000</v>
      </c>
      <c r="AR90" s="1507"/>
      <c r="AS90" s="1507"/>
      <c r="AT90" s="1501">
        <f t="shared" si="53"/>
        <v>375000000</v>
      </c>
      <c r="AU90" s="1503">
        <f t="shared" si="54"/>
        <v>1500000000</v>
      </c>
      <c r="AV90" s="952" t="s">
        <v>2301</v>
      </c>
    </row>
    <row r="91" spans="1:48" s="131" customFormat="1" ht="47.25" customHeight="1" x14ac:dyDescent="0.2">
      <c r="A91" s="1018"/>
      <c r="B91" s="1018"/>
      <c r="C91" s="1015"/>
      <c r="D91" s="1018"/>
      <c r="E91" s="1018"/>
      <c r="F91" s="159" t="s">
        <v>2323</v>
      </c>
      <c r="G91" s="159" t="s">
        <v>2322</v>
      </c>
      <c r="H91" s="667">
        <v>63.7</v>
      </c>
      <c r="I91" s="667">
        <v>75</v>
      </c>
      <c r="J91" s="667">
        <v>63.7</v>
      </c>
      <c r="K91" s="667">
        <v>66</v>
      </c>
      <c r="L91" s="667">
        <v>73</v>
      </c>
      <c r="M91" s="668">
        <v>75</v>
      </c>
      <c r="N91" s="1069"/>
      <c r="O91" s="1093"/>
      <c r="P91" s="1043"/>
      <c r="Q91" s="971"/>
      <c r="R91" s="971"/>
      <c r="S91" s="971"/>
      <c r="T91" s="971"/>
      <c r="U91" s="971"/>
      <c r="V91" s="971"/>
      <c r="W91" s="1510"/>
      <c r="X91" s="1508"/>
      <c r="Y91" s="1508"/>
      <c r="Z91" s="1508"/>
      <c r="AA91" s="1508"/>
      <c r="AB91" s="1205"/>
      <c r="AC91" s="1510"/>
      <c r="AD91" s="1508"/>
      <c r="AE91" s="1508"/>
      <c r="AF91" s="1508"/>
      <c r="AG91" s="1508"/>
      <c r="AH91" s="1502"/>
      <c r="AI91" s="1510"/>
      <c r="AJ91" s="1508"/>
      <c r="AK91" s="1506"/>
      <c r="AL91" s="1508"/>
      <c r="AM91" s="1508"/>
      <c r="AN91" s="1502"/>
      <c r="AO91" s="1510"/>
      <c r="AP91" s="1508"/>
      <c r="AQ91" s="1506"/>
      <c r="AR91" s="1508"/>
      <c r="AS91" s="1508"/>
      <c r="AT91" s="1502"/>
      <c r="AU91" s="1504"/>
      <c r="AV91" s="954"/>
    </row>
    <row r="92" spans="1:48" s="131" customFormat="1" ht="60.75" customHeight="1" x14ac:dyDescent="0.2">
      <c r="A92" s="1018"/>
      <c r="B92" s="1018"/>
      <c r="C92" s="1015"/>
      <c r="D92" s="1018"/>
      <c r="E92" s="1018"/>
      <c r="F92" s="273" t="s">
        <v>1377</v>
      </c>
      <c r="G92" s="159" t="s">
        <v>1378</v>
      </c>
      <c r="H92" s="533">
        <v>53</v>
      </c>
      <c r="I92" s="533">
        <v>58</v>
      </c>
      <c r="J92" s="533">
        <v>54</v>
      </c>
      <c r="K92" s="533">
        <v>55</v>
      </c>
      <c r="L92" s="533">
        <v>57</v>
      </c>
      <c r="M92" s="518">
        <v>58</v>
      </c>
      <c r="N92" s="238" t="s">
        <v>438</v>
      </c>
      <c r="O92" s="240" t="s">
        <v>446</v>
      </c>
      <c r="P92" s="140" t="s">
        <v>13</v>
      </c>
      <c r="Q92" s="156">
        <v>0</v>
      </c>
      <c r="R92" s="156">
        <v>1</v>
      </c>
      <c r="S92" s="359">
        <v>0.59090909090909094</v>
      </c>
      <c r="T92" s="359">
        <v>0.13636363636363635</v>
      </c>
      <c r="U92" s="359">
        <v>0.13636363636363635</v>
      </c>
      <c r="V92" s="363">
        <v>0.13636363636363635</v>
      </c>
      <c r="W92" s="480"/>
      <c r="X92" s="270"/>
      <c r="Y92" s="497">
        <v>1028607644.4299999</v>
      </c>
      <c r="Z92" s="270"/>
      <c r="AA92" s="270"/>
      <c r="AB92" s="334">
        <f t="shared" ref="AB92" si="55">+SUM(W92:AA92)</f>
        <v>1028607644.4299999</v>
      </c>
      <c r="AC92" s="480"/>
      <c r="AD92" s="270"/>
      <c r="AE92" s="497">
        <v>30000000</v>
      </c>
      <c r="AF92" s="270"/>
      <c r="AG92" s="270"/>
      <c r="AH92" s="334">
        <f t="shared" ref="AH92:AH95" si="56">+SUM(AC92:AG92)</f>
        <v>30000000</v>
      </c>
      <c r="AI92" s="480"/>
      <c r="AJ92" s="270"/>
      <c r="AK92" s="497">
        <v>30000000</v>
      </c>
      <c r="AL92" s="270"/>
      <c r="AM92" s="270"/>
      <c r="AN92" s="334">
        <f t="shared" si="52"/>
        <v>30000000</v>
      </c>
      <c r="AO92" s="480"/>
      <c r="AP92" s="270"/>
      <c r="AQ92" s="497">
        <v>1811665275.6600001</v>
      </c>
      <c r="AR92" s="270"/>
      <c r="AS92" s="270"/>
      <c r="AT92" s="334">
        <f t="shared" si="53"/>
        <v>1811665275.6600001</v>
      </c>
      <c r="AU92" s="368">
        <f>+AB92+AH92+AN92+AT92</f>
        <v>2900272920.0900002</v>
      </c>
      <c r="AV92" s="302" t="s">
        <v>442</v>
      </c>
    </row>
    <row r="93" spans="1:48" s="131" customFormat="1" ht="51" customHeight="1" x14ac:dyDescent="0.2">
      <c r="A93" s="1018"/>
      <c r="B93" s="1018"/>
      <c r="C93" s="1015"/>
      <c r="D93" s="1018"/>
      <c r="E93" s="1018"/>
      <c r="F93" s="1068" t="s">
        <v>1065</v>
      </c>
      <c r="G93" s="1092" t="s">
        <v>1069</v>
      </c>
      <c r="H93" s="1082">
        <v>58</v>
      </c>
      <c r="I93" s="1082">
        <v>63</v>
      </c>
      <c r="J93" s="1082">
        <v>58</v>
      </c>
      <c r="K93" s="1082">
        <v>61</v>
      </c>
      <c r="L93" s="1082">
        <v>62</v>
      </c>
      <c r="M93" s="1164">
        <v>63</v>
      </c>
      <c r="N93" s="238" t="s">
        <v>439</v>
      </c>
      <c r="O93" s="240" t="s">
        <v>447</v>
      </c>
      <c r="P93" s="140" t="s">
        <v>13</v>
      </c>
      <c r="Q93" s="156">
        <v>0</v>
      </c>
      <c r="R93" s="156">
        <v>1</v>
      </c>
      <c r="S93" s="359"/>
      <c r="T93" s="359">
        <v>0.80645161290322576</v>
      </c>
      <c r="U93" s="359">
        <v>9.1503267973856203E-2</v>
      </c>
      <c r="V93" s="363">
        <v>9.1503267973856203E-2</v>
      </c>
      <c r="W93" s="480"/>
      <c r="X93" s="270"/>
      <c r="Y93" s="497"/>
      <c r="Z93" s="270"/>
      <c r="AA93" s="270"/>
      <c r="AB93" s="334"/>
      <c r="AC93" s="480"/>
      <c r="AD93" s="270"/>
      <c r="AE93" s="497">
        <v>750000000</v>
      </c>
      <c r="AF93" s="270"/>
      <c r="AG93" s="270"/>
      <c r="AH93" s="334">
        <f t="shared" si="56"/>
        <v>750000000</v>
      </c>
      <c r="AI93" s="480"/>
      <c r="AJ93" s="270"/>
      <c r="AK93" s="497">
        <v>84000000</v>
      </c>
      <c r="AL93" s="270"/>
      <c r="AM93" s="270"/>
      <c r="AN93" s="334">
        <f t="shared" si="52"/>
        <v>84000000</v>
      </c>
      <c r="AO93" s="480"/>
      <c r="AP93" s="270"/>
      <c r="AQ93" s="497">
        <v>90000000</v>
      </c>
      <c r="AR93" s="270"/>
      <c r="AS93" s="270"/>
      <c r="AT93" s="334">
        <f>+SUM(AO93:AS93)</f>
        <v>90000000</v>
      </c>
      <c r="AU93" s="368">
        <f>+AB93+AH93+AN93+AT93</f>
        <v>924000000</v>
      </c>
      <c r="AV93" s="302" t="s">
        <v>442</v>
      </c>
    </row>
    <row r="94" spans="1:48" s="131" customFormat="1" ht="37.5" customHeight="1" x14ac:dyDescent="0.2">
      <c r="A94" s="1018"/>
      <c r="B94" s="1018"/>
      <c r="C94" s="1015"/>
      <c r="D94" s="1018"/>
      <c r="E94" s="1018"/>
      <c r="F94" s="1184"/>
      <c r="G94" s="1161"/>
      <c r="H94" s="1185"/>
      <c r="I94" s="1185">
        <v>63</v>
      </c>
      <c r="J94" s="1185">
        <v>58</v>
      </c>
      <c r="K94" s="1185">
        <v>61</v>
      </c>
      <c r="L94" s="1185">
        <v>62</v>
      </c>
      <c r="M94" s="1182">
        <v>63</v>
      </c>
      <c r="N94" s="238" t="s">
        <v>440</v>
      </c>
      <c r="O94" s="240" t="s">
        <v>448</v>
      </c>
      <c r="P94" s="140" t="s">
        <v>13</v>
      </c>
      <c r="Q94" s="156">
        <v>0</v>
      </c>
      <c r="R94" s="156">
        <v>1</v>
      </c>
      <c r="S94" s="359"/>
      <c r="T94" s="359">
        <v>0.25</v>
      </c>
      <c r="U94" s="359">
        <v>0.5</v>
      </c>
      <c r="V94" s="363">
        <v>0.25</v>
      </c>
      <c r="W94" s="480"/>
      <c r="X94" s="270"/>
      <c r="Y94" s="270"/>
      <c r="Z94" s="270"/>
      <c r="AA94" s="270"/>
      <c r="AB94" s="334"/>
      <c r="AC94" s="480"/>
      <c r="AD94" s="270"/>
      <c r="AE94" s="497">
        <v>1250000000</v>
      </c>
      <c r="AF94" s="270"/>
      <c r="AG94" s="270"/>
      <c r="AH94" s="498">
        <f t="shared" si="56"/>
        <v>1250000000</v>
      </c>
      <c r="AI94" s="480"/>
      <c r="AJ94" s="270"/>
      <c r="AK94" s="497">
        <v>2500000000</v>
      </c>
      <c r="AL94" s="270"/>
      <c r="AM94" s="270"/>
      <c r="AN94" s="334">
        <f t="shared" si="52"/>
        <v>2500000000</v>
      </c>
      <c r="AO94" s="480"/>
      <c r="AP94" s="270"/>
      <c r="AQ94" s="497">
        <v>1250000000</v>
      </c>
      <c r="AR94" s="270"/>
      <c r="AS94" s="270"/>
      <c r="AT94" s="334">
        <f t="shared" si="53"/>
        <v>1250000000</v>
      </c>
      <c r="AU94" s="368">
        <f>+AB94+AH94+AN94+AT94</f>
        <v>5000000000</v>
      </c>
      <c r="AV94" s="302" t="s">
        <v>442</v>
      </c>
    </row>
    <row r="95" spans="1:48" s="131" customFormat="1" ht="26.25" customHeight="1" x14ac:dyDescent="0.2">
      <c r="A95" s="1018"/>
      <c r="B95" s="1018"/>
      <c r="C95" s="1015"/>
      <c r="D95" s="1018"/>
      <c r="E95" s="1018"/>
      <c r="F95" s="1184"/>
      <c r="G95" s="1161"/>
      <c r="H95" s="1185"/>
      <c r="I95" s="1185">
        <v>63</v>
      </c>
      <c r="J95" s="1185">
        <v>58</v>
      </c>
      <c r="K95" s="1185">
        <v>61</v>
      </c>
      <c r="L95" s="1185">
        <v>62</v>
      </c>
      <c r="M95" s="1182">
        <v>63</v>
      </c>
      <c r="N95" s="238" t="s">
        <v>441</v>
      </c>
      <c r="O95" s="240" t="s">
        <v>449</v>
      </c>
      <c r="P95" s="140" t="s">
        <v>13</v>
      </c>
      <c r="Q95" s="156">
        <v>0</v>
      </c>
      <c r="R95" s="156">
        <v>1</v>
      </c>
      <c r="S95" s="359"/>
      <c r="T95" s="360">
        <v>1</v>
      </c>
      <c r="U95" s="360"/>
      <c r="V95" s="364"/>
      <c r="W95" s="480"/>
      <c r="X95" s="270"/>
      <c r="Y95" s="270"/>
      <c r="Z95" s="270"/>
      <c r="AA95" s="270"/>
      <c r="AB95" s="334"/>
      <c r="AC95" s="480"/>
      <c r="AD95" s="270"/>
      <c r="AE95" s="497">
        <v>2500000000</v>
      </c>
      <c r="AF95" s="270"/>
      <c r="AG95" s="270"/>
      <c r="AH95" s="498">
        <f t="shared" si="56"/>
        <v>2500000000</v>
      </c>
      <c r="AI95" s="480"/>
      <c r="AJ95" s="270"/>
      <c r="AK95" s="270"/>
      <c r="AL95" s="270"/>
      <c r="AM95" s="270"/>
      <c r="AN95" s="334"/>
      <c r="AO95" s="480"/>
      <c r="AP95" s="270"/>
      <c r="AQ95" s="270"/>
      <c r="AR95" s="270"/>
      <c r="AS95" s="270"/>
      <c r="AT95" s="334"/>
      <c r="AU95" s="368">
        <f>+AB95+AH95+AN95+AT95</f>
        <v>2500000000</v>
      </c>
      <c r="AV95" s="302" t="s">
        <v>442</v>
      </c>
    </row>
    <row r="96" spans="1:48" s="131" customFormat="1" ht="27.75" customHeight="1" x14ac:dyDescent="0.2">
      <c r="A96" s="1018"/>
      <c r="B96" s="1018"/>
      <c r="C96" s="1015"/>
      <c r="D96" s="1021"/>
      <c r="E96" s="1021"/>
      <c r="F96" s="1069"/>
      <c r="G96" s="1093"/>
      <c r="H96" s="1083"/>
      <c r="I96" s="1083">
        <v>63</v>
      </c>
      <c r="J96" s="1083">
        <v>58</v>
      </c>
      <c r="K96" s="1083">
        <v>61</v>
      </c>
      <c r="L96" s="1083">
        <v>62</v>
      </c>
      <c r="M96" s="1183">
        <v>63</v>
      </c>
      <c r="N96" s="238" t="s">
        <v>450</v>
      </c>
      <c r="O96" s="240" t="s">
        <v>1380</v>
      </c>
      <c r="P96" s="140" t="s">
        <v>12</v>
      </c>
      <c r="Q96" s="156">
        <v>0</v>
      </c>
      <c r="R96" s="156">
        <v>2</v>
      </c>
      <c r="S96" s="359"/>
      <c r="T96" s="360"/>
      <c r="U96" s="360">
        <v>1</v>
      </c>
      <c r="V96" s="364">
        <v>1</v>
      </c>
      <c r="W96" s="480"/>
      <c r="X96" s="270"/>
      <c r="Y96" s="270"/>
      <c r="Z96" s="270"/>
      <c r="AA96" s="270"/>
      <c r="AB96" s="334"/>
      <c r="AC96" s="480"/>
      <c r="AD96" s="270"/>
      <c r="AE96" s="270"/>
      <c r="AF96" s="270"/>
      <c r="AG96" s="270"/>
      <c r="AH96" s="334"/>
      <c r="AI96" s="480"/>
      <c r="AJ96" s="270"/>
      <c r="AK96" s="497">
        <v>300000000</v>
      </c>
      <c r="AL96" s="270"/>
      <c r="AM96" s="270"/>
      <c r="AN96" s="334">
        <f t="shared" si="52"/>
        <v>300000000</v>
      </c>
      <c r="AO96" s="480"/>
      <c r="AP96" s="270"/>
      <c r="AQ96" s="497">
        <v>300000000</v>
      </c>
      <c r="AR96" s="270"/>
      <c r="AS96" s="270"/>
      <c r="AT96" s="334">
        <f t="shared" si="53"/>
        <v>300000000</v>
      </c>
      <c r="AU96" s="368">
        <f>+AB96+AH96+AN96+AT96</f>
        <v>600000000</v>
      </c>
      <c r="AV96" s="302" t="s">
        <v>442</v>
      </c>
    </row>
    <row r="97" spans="1:48" s="131" customFormat="1" ht="12.75" customHeight="1" x14ac:dyDescent="0.2">
      <c r="A97" s="1018"/>
      <c r="B97" s="1018"/>
      <c r="C97" s="1015"/>
      <c r="D97" s="928"/>
      <c r="E97" s="928"/>
      <c r="F97" s="929"/>
      <c r="G97" s="930"/>
      <c r="H97" s="931"/>
      <c r="I97" s="931"/>
      <c r="J97" s="931"/>
      <c r="K97" s="931"/>
      <c r="L97" s="931"/>
      <c r="M97" s="932"/>
      <c r="N97" s="933"/>
      <c r="O97" s="934"/>
      <c r="P97" s="934"/>
      <c r="Q97" s="935"/>
      <c r="R97" s="935"/>
      <c r="S97" s="935"/>
      <c r="T97" s="935"/>
      <c r="U97" s="935"/>
      <c r="V97" s="936"/>
      <c r="W97" s="937">
        <f>+SUM(W78:W96)</f>
        <v>0</v>
      </c>
      <c r="X97" s="938">
        <f t="shared" ref="X97:AB97" si="57">+SUM(X78:X96)</f>
        <v>0</v>
      </c>
      <c r="Y97" s="938">
        <f t="shared" si="57"/>
        <v>3816107644.4299998</v>
      </c>
      <c r="Z97" s="938">
        <f t="shared" si="57"/>
        <v>0</v>
      </c>
      <c r="AA97" s="938">
        <f t="shared" si="57"/>
        <v>0</v>
      </c>
      <c r="AB97" s="939">
        <f t="shared" si="57"/>
        <v>3816107644.4299998</v>
      </c>
      <c r="AC97" s="937">
        <f>+SUM(AC78:AC96)</f>
        <v>0</v>
      </c>
      <c r="AD97" s="938">
        <f t="shared" ref="AD97" si="58">+SUM(AD78:AD96)</f>
        <v>0</v>
      </c>
      <c r="AE97" s="938">
        <f t="shared" ref="AE97" si="59">+SUM(AE78:AE96)</f>
        <v>8167500000</v>
      </c>
      <c r="AF97" s="938">
        <f t="shared" ref="AF97" si="60">+SUM(AF78:AF96)</f>
        <v>0</v>
      </c>
      <c r="AG97" s="938">
        <f t="shared" ref="AG97" si="61">+SUM(AG78:AG96)</f>
        <v>0</v>
      </c>
      <c r="AH97" s="939">
        <f t="shared" ref="AH97" si="62">+SUM(AH78:AH96)</f>
        <v>8167500000</v>
      </c>
      <c r="AI97" s="937">
        <f>+SUM(AI78:AI96)</f>
        <v>0</v>
      </c>
      <c r="AJ97" s="938">
        <f t="shared" ref="AJ97" si="63">+SUM(AJ78:AJ96)</f>
        <v>0</v>
      </c>
      <c r="AK97" s="938">
        <f t="shared" ref="AK97" si="64">+SUM(AK78:AK96)</f>
        <v>7051500000</v>
      </c>
      <c r="AL97" s="938">
        <f t="shared" ref="AL97" si="65">+SUM(AL78:AL96)</f>
        <v>0</v>
      </c>
      <c r="AM97" s="938">
        <f t="shared" ref="AM97" si="66">+SUM(AM78:AM96)</f>
        <v>0</v>
      </c>
      <c r="AN97" s="939">
        <f t="shared" ref="AN97" si="67">+SUM(AN78:AN96)</f>
        <v>7051500000</v>
      </c>
      <c r="AO97" s="937">
        <f>+SUM(AO78:AO96)</f>
        <v>0</v>
      </c>
      <c r="AP97" s="938">
        <f t="shared" ref="AP97" si="68">+SUM(AP78:AP96)</f>
        <v>0</v>
      </c>
      <c r="AQ97" s="938">
        <f t="shared" ref="AQ97" si="69">+SUM(AQ78:AQ96)</f>
        <v>7239165275.6599998</v>
      </c>
      <c r="AR97" s="938">
        <f t="shared" ref="AR97" si="70">+SUM(AR78:AR96)</f>
        <v>0</v>
      </c>
      <c r="AS97" s="938">
        <f t="shared" ref="AS97" si="71">+SUM(AS78:AS96)</f>
        <v>0</v>
      </c>
      <c r="AT97" s="939">
        <f t="shared" ref="AT97:AU97" si="72">+SUM(AT78:AT96)</f>
        <v>7239165275.6599998</v>
      </c>
      <c r="AU97" s="939">
        <f t="shared" si="72"/>
        <v>26274272920.09</v>
      </c>
      <c r="AV97" s="940" t="s">
        <v>2131</v>
      </c>
    </row>
    <row r="98" spans="1:48" s="131" customFormat="1" ht="75.75" customHeight="1" x14ac:dyDescent="0.2">
      <c r="A98" s="1018"/>
      <c r="B98" s="1018"/>
      <c r="C98" s="1015" t="s">
        <v>77</v>
      </c>
      <c r="D98" s="1174" t="s">
        <v>368</v>
      </c>
      <c r="E98" s="1174" t="s">
        <v>2290</v>
      </c>
      <c r="F98" s="273" t="s">
        <v>1070</v>
      </c>
      <c r="G98" s="866" t="s">
        <v>1068</v>
      </c>
      <c r="H98" s="533">
        <v>67.599999999999994</v>
      </c>
      <c r="I98" s="533">
        <v>72.599999999999994</v>
      </c>
      <c r="J98" s="533">
        <v>68.599999999999994</v>
      </c>
      <c r="K98" s="533">
        <f>+J98+1</f>
        <v>69.599999999999994</v>
      </c>
      <c r="L98" s="533">
        <f>69.6+2</f>
        <v>71.599999999999994</v>
      </c>
      <c r="M98" s="518">
        <f t="shared" ref="M98" si="73">+L98+1</f>
        <v>72.599999999999994</v>
      </c>
      <c r="N98" s="238" t="s">
        <v>1066</v>
      </c>
      <c r="O98" s="240" t="s">
        <v>451</v>
      </c>
      <c r="P98" s="140" t="s">
        <v>13</v>
      </c>
      <c r="Q98" s="156">
        <v>0</v>
      </c>
      <c r="R98" s="156">
        <v>5</v>
      </c>
      <c r="S98" s="156"/>
      <c r="T98" s="156"/>
      <c r="U98" s="156"/>
      <c r="V98" s="219"/>
      <c r="W98" s="480"/>
      <c r="X98" s="270"/>
      <c r="Y98" s="270"/>
      <c r="Z98" s="270"/>
      <c r="AA98" s="270"/>
      <c r="AB98" s="334"/>
      <c r="AC98" s="480"/>
      <c r="AD98" s="270"/>
      <c r="AE98" s="270"/>
      <c r="AF98" s="270"/>
      <c r="AG98" s="270"/>
      <c r="AH98" s="334"/>
      <c r="AI98" s="480"/>
      <c r="AJ98" s="270"/>
      <c r="AK98" s="270"/>
      <c r="AL98" s="270"/>
      <c r="AM98" s="270"/>
      <c r="AN98" s="334"/>
      <c r="AO98" s="480"/>
      <c r="AP98" s="270"/>
      <c r="AQ98" s="270"/>
      <c r="AR98" s="270"/>
      <c r="AS98" s="270"/>
      <c r="AT98" s="334"/>
      <c r="AU98" s="368"/>
      <c r="AV98" s="302" t="s">
        <v>452</v>
      </c>
    </row>
    <row r="99" spans="1:48" s="131" customFormat="1" ht="50.25" customHeight="1" x14ac:dyDescent="0.2">
      <c r="A99" s="1018"/>
      <c r="B99" s="1018"/>
      <c r="C99" s="1015"/>
      <c r="D99" s="1018"/>
      <c r="E99" s="1018"/>
      <c r="F99" s="1068" t="s">
        <v>1067</v>
      </c>
      <c r="G99" s="1092" t="s">
        <v>1061</v>
      </c>
      <c r="H99" s="1082">
        <v>60.2</v>
      </c>
      <c r="I99" s="1082">
        <v>65.209999999999994</v>
      </c>
      <c r="J99" s="1082">
        <v>61</v>
      </c>
      <c r="K99" s="1082">
        <v>62</v>
      </c>
      <c r="L99" s="1082">
        <v>63</v>
      </c>
      <c r="M99" s="1164">
        <v>65.209999999999994</v>
      </c>
      <c r="N99" s="361" t="s">
        <v>455</v>
      </c>
      <c r="O99" s="240" t="s">
        <v>453</v>
      </c>
      <c r="P99" s="140" t="s">
        <v>12</v>
      </c>
      <c r="Q99" s="156">
        <v>0</v>
      </c>
      <c r="R99" s="156">
        <v>1</v>
      </c>
      <c r="S99" s="156">
        <v>0</v>
      </c>
      <c r="T99" s="156">
        <v>0.3</v>
      </c>
      <c r="U99" s="156">
        <v>0.4</v>
      </c>
      <c r="V99" s="219">
        <v>0.3</v>
      </c>
      <c r="W99" s="480"/>
      <c r="X99" s="270"/>
      <c r="Y99" s="270"/>
      <c r="Z99" s="270"/>
      <c r="AA99" s="270"/>
      <c r="AB99" s="334"/>
      <c r="AC99" s="480"/>
      <c r="AD99" s="270"/>
      <c r="AE99" s="270"/>
      <c r="AF99" s="270"/>
      <c r="AG99" s="270"/>
      <c r="AH99" s="334"/>
      <c r="AI99" s="480"/>
      <c r="AJ99" s="270"/>
      <c r="AK99" s="270"/>
      <c r="AL99" s="270"/>
      <c r="AM99" s="270"/>
      <c r="AN99" s="334"/>
      <c r="AO99" s="480"/>
      <c r="AP99" s="270"/>
      <c r="AQ99" s="270"/>
      <c r="AR99" s="270"/>
      <c r="AS99" s="270"/>
      <c r="AT99" s="334"/>
      <c r="AU99" s="368"/>
      <c r="AV99" s="302" t="s">
        <v>454</v>
      </c>
    </row>
    <row r="100" spans="1:48" s="131" customFormat="1" ht="60.75" customHeight="1" x14ac:dyDescent="0.2">
      <c r="A100" s="1018"/>
      <c r="B100" s="1018"/>
      <c r="C100" s="1015"/>
      <c r="D100" s="1018"/>
      <c r="E100" s="1018"/>
      <c r="F100" s="1069"/>
      <c r="G100" s="1093"/>
      <c r="H100" s="1083"/>
      <c r="I100" s="1083"/>
      <c r="J100" s="1083"/>
      <c r="K100" s="1083"/>
      <c r="L100" s="1083"/>
      <c r="M100" s="1183"/>
      <c r="N100" s="238" t="s">
        <v>463</v>
      </c>
      <c r="O100" s="240" t="s">
        <v>464</v>
      </c>
      <c r="P100" s="140" t="s">
        <v>12</v>
      </c>
      <c r="Q100" s="156">
        <v>0</v>
      </c>
      <c r="R100" s="156">
        <v>2</v>
      </c>
      <c r="S100" s="146">
        <v>0.5</v>
      </c>
      <c r="T100" s="146">
        <v>0.5</v>
      </c>
      <c r="U100" s="146">
        <v>0.5</v>
      </c>
      <c r="V100" s="261">
        <v>0.5</v>
      </c>
      <c r="W100" s="480"/>
      <c r="X100" s="270"/>
      <c r="Y100" s="270"/>
      <c r="Z100" s="270"/>
      <c r="AA100" s="270"/>
      <c r="AB100" s="334"/>
      <c r="AC100" s="480"/>
      <c r="AD100" s="270"/>
      <c r="AE100" s="270"/>
      <c r="AF100" s="270"/>
      <c r="AG100" s="270"/>
      <c r="AH100" s="334"/>
      <c r="AI100" s="480"/>
      <c r="AJ100" s="270"/>
      <c r="AK100" s="270"/>
      <c r="AL100" s="270"/>
      <c r="AM100" s="270"/>
      <c r="AN100" s="334"/>
      <c r="AO100" s="480"/>
      <c r="AP100" s="270"/>
      <c r="AQ100" s="270"/>
      <c r="AR100" s="270"/>
      <c r="AS100" s="270"/>
      <c r="AT100" s="334"/>
      <c r="AU100" s="368"/>
      <c r="AV100" s="302" t="s">
        <v>465</v>
      </c>
    </row>
    <row r="101" spans="1:48" s="131" customFormat="1" ht="45" customHeight="1" x14ac:dyDescent="0.2">
      <c r="A101" s="1018"/>
      <c r="B101" s="1018"/>
      <c r="C101" s="1015"/>
      <c r="D101" s="1018"/>
      <c r="E101" s="1018"/>
      <c r="F101" s="1068" t="s">
        <v>1379</v>
      </c>
      <c r="G101" s="1092" t="s">
        <v>1373</v>
      </c>
      <c r="H101" s="972">
        <v>67.3</v>
      </c>
      <c r="I101" s="972">
        <v>72.3</v>
      </c>
      <c r="J101" s="972">
        <v>68.3</v>
      </c>
      <c r="K101" s="972">
        <v>70.3</v>
      </c>
      <c r="L101" s="972">
        <v>72.3</v>
      </c>
      <c r="M101" s="1257">
        <v>72.3</v>
      </c>
      <c r="N101" s="238" t="s">
        <v>1371</v>
      </c>
      <c r="O101" s="240" t="s">
        <v>457</v>
      </c>
      <c r="P101" s="140" t="s">
        <v>12</v>
      </c>
      <c r="Q101" s="156">
        <v>0</v>
      </c>
      <c r="R101" s="156">
        <v>1</v>
      </c>
      <c r="S101" s="156"/>
      <c r="T101" s="156"/>
      <c r="U101" s="156"/>
      <c r="V101" s="219"/>
      <c r="W101" s="480"/>
      <c r="X101" s="270"/>
      <c r="Y101" s="270"/>
      <c r="Z101" s="270"/>
      <c r="AA101" s="270"/>
      <c r="AB101" s="334"/>
      <c r="AC101" s="480"/>
      <c r="AD101" s="270"/>
      <c r="AE101" s="270"/>
      <c r="AF101" s="270"/>
      <c r="AG101" s="270"/>
      <c r="AH101" s="334"/>
      <c r="AI101" s="480"/>
      <c r="AJ101" s="270"/>
      <c r="AK101" s="270"/>
      <c r="AL101" s="270"/>
      <c r="AM101" s="270"/>
      <c r="AN101" s="334"/>
      <c r="AO101" s="480"/>
      <c r="AP101" s="270"/>
      <c r="AQ101" s="270"/>
      <c r="AR101" s="270"/>
      <c r="AS101" s="270"/>
      <c r="AT101" s="334"/>
      <c r="AU101" s="368"/>
      <c r="AV101" s="302" t="s">
        <v>442</v>
      </c>
    </row>
    <row r="102" spans="1:48" s="131" customFormat="1" ht="48" customHeight="1" x14ac:dyDescent="0.2">
      <c r="A102" s="1018"/>
      <c r="B102" s="1018"/>
      <c r="C102" s="1015"/>
      <c r="D102" s="1018"/>
      <c r="E102" s="1018"/>
      <c r="F102" s="1184"/>
      <c r="G102" s="1161"/>
      <c r="H102" s="973"/>
      <c r="I102" s="973"/>
      <c r="J102" s="973"/>
      <c r="K102" s="973"/>
      <c r="L102" s="973"/>
      <c r="M102" s="1529"/>
      <c r="N102" s="238" t="s">
        <v>458</v>
      </c>
      <c r="O102" s="240" t="s">
        <v>150</v>
      </c>
      <c r="P102" s="140" t="s">
        <v>12</v>
      </c>
      <c r="Q102" s="156">
        <v>0</v>
      </c>
      <c r="R102" s="156">
        <v>1</v>
      </c>
      <c r="S102" s="156">
        <v>1</v>
      </c>
      <c r="T102" s="156">
        <v>1</v>
      </c>
      <c r="U102" s="156">
        <v>1</v>
      </c>
      <c r="V102" s="219">
        <v>1</v>
      </c>
      <c r="W102" s="480"/>
      <c r="X102" s="270"/>
      <c r="Y102" s="270"/>
      <c r="Z102" s="270"/>
      <c r="AA102" s="270"/>
      <c r="AB102" s="334"/>
      <c r="AC102" s="480"/>
      <c r="AD102" s="270"/>
      <c r="AE102" s="270"/>
      <c r="AF102" s="270"/>
      <c r="AG102" s="270"/>
      <c r="AH102" s="334"/>
      <c r="AI102" s="480"/>
      <c r="AJ102" s="270"/>
      <c r="AK102" s="270"/>
      <c r="AL102" s="270"/>
      <c r="AM102" s="270"/>
      <c r="AN102" s="334"/>
      <c r="AO102" s="480"/>
      <c r="AP102" s="270"/>
      <c r="AQ102" s="270"/>
      <c r="AR102" s="270"/>
      <c r="AS102" s="270"/>
      <c r="AT102" s="334"/>
      <c r="AU102" s="368"/>
      <c r="AV102" s="302" t="s">
        <v>459</v>
      </c>
    </row>
    <row r="103" spans="1:48" s="131" customFormat="1" ht="60" customHeight="1" x14ac:dyDescent="0.2">
      <c r="A103" s="1018"/>
      <c r="B103" s="1018"/>
      <c r="C103" s="1015"/>
      <c r="D103" s="1018"/>
      <c r="E103" s="1018"/>
      <c r="F103" s="1184"/>
      <c r="G103" s="1161"/>
      <c r="H103" s="973"/>
      <c r="I103" s="973"/>
      <c r="J103" s="973"/>
      <c r="K103" s="973"/>
      <c r="L103" s="973"/>
      <c r="M103" s="1529"/>
      <c r="N103" s="238" t="s">
        <v>461</v>
      </c>
      <c r="O103" s="240" t="s">
        <v>460</v>
      </c>
      <c r="P103" s="140" t="s">
        <v>13</v>
      </c>
      <c r="Q103" s="156">
        <v>0</v>
      </c>
      <c r="R103" s="156">
        <v>4</v>
      </c>
      <c r="S103" s="156">
        <v>1</v>
      </c>
      <c r="T103" s="156">
        <v>1</v>
      </c>
      <c r="U103" s="156">
        <v>1</v>
      </c>
      <c r="V103" s="219">
        <v>1</v>
      </c>
      <c r="W103" s="480"/>
      <c r="X103" s="270"/>
      <c r="Y103" s="270"/>
      <c r="Z103" s="270"/>
      <c r="AA103" s="270"/>
      <c r="AB103" s="334"/>
      <c r="AC103" s="480"/>
      <c r="AD103" s="270"/>
      <c r="AE103" s="270"/>
      <c r="AF103" s="270"/>
      <c r="AG103" s="270"/>
      <c r="AH103" s="334"/>
      <c r="AI103" s="480"/>
      <c r="AJ103" s="270"/>
      <c r="AK103" s="270"/>
      <c r="AL103" s="270"/>
      <c r="AM103" s="270"/>
      <c r="AN103" s="334"/>
      <c r="AO103" s="480"/>
      <c r="AP103" s="270"/>
      <c r="AQ103" s="270"/>
      <c r="AR103" s="270"/>
      <c r="AS103" s="270"/>
      <c r="AT103" s="334"/>
      <c r="AU103" s="368"/>
      <c r="AV103" s="302" t="s">
        <v>462</v>
      </c>
    </row>
    <row r="104" spans="1:48" s="131" customFormat="1" ht="78.75" customHeight="1" x14ac:dyDescent="0.2">
      <c r="A104" s="1018"/>
      <c r="B104" s="1018"/>
      <c r="C104" s="1015"/>
      <c r="D104" s="1018"/>
      <c r="E104" s="1018"/>
      <c r="F104" s="1184"/>
      <c r="G104" s="1161"/>
      <c r="H104" s="973"/>
      <c r="I104" s="973"/>
      <c r="J104" s="973"/>
      <c r="K104" s="973"/>
      <c r="L104" s="973"/>
      <c r="M104" s="1529"/>
      <c r="N104" s="238" t="s">
        <v>2326</v>
      </c>
      <c r="O104" s="240" t="s">
        <v>456</v>
      </c>
      <c r="P104" s="140" t="s">
        <v>13</v>
      </c>
      <c r="Q104" s="156">
        <v>0</v>
      </c>
      <c r="R104" s="156">
        <v>3</v>
      </c>
      <c r="S104" s="156">
        <v>0</v>
      </c>
      <c r="T104" s="156">
        <v>1</v>
      </c>
      <c r="U104" s="156">
        <v>1</v>
      </c>
      <c r="V104" s="219">
        <v>1</v>
      </c>
      <c r="W104" s="480"/>
      <c r="X104" s="270"/>
      <c r="Y104" s="270"/>
      <c r="Z104" s="270"/>
      <c r="AA104" s="270"/>
      <c r="AB104" s="334"/>
      <c r="AC104" s="480"/>
      <c r="AD104" s="270"/>
      <c r="AE104" s="270"/>
      <c r="AF104" s="270"/>
      <c r="AG104" s="270"/>
      <c r="AH104" s="334"/>
      <c r="AI104" s="480"/>
      <c r="AJ104" s="270"/>
      <c r="AK104" s="270"/>
      <c r="AL104" s="270"/>
      <c r="AM104" s="270"/>
      <c r="AN104" s="334"/>
      <c r="AO104" s="480"/>
      <c r="AP104" s="270"/>
      <c r="AQ104" s="270"/>
      <c r="AR104" s="270"/>
      <c r="AS104" s="270"/>
      <c r="AT104" s="334"/>
      <c r="AU104" s="368"/>
      <c r="AV104" s="302" t="s">
        <v>2302</v>
      </c>
    </row>
    <row r="105" spans="1:48" s="131" customFormat="1" ht="66" customHeight="1" x14ac:dyDescent="0.2">
      <c r="A105" s="1018"/>
      <c r="B105" s="1018"/>
      <c r="C105" s="1015"/>
      <c r="D105" s="1018"/>
      <c r="E105" s="1018"/>
      <c r="F105" s="1184"/>
      <c r="G105" s="1161"/>
      <c r="H105" s="973"/>
      <c r="I105" s="973"/>
      <c r="J105" s="973"/>
      <c r="K105" s="973"/>
      <c r="L105" s="973"/>
      <c r="M105" s="1529"/>
      <c r="N105" s="238" t="s">
        <v>467</v>
      </c>
      <c r="O105" s="240" t="s">
        <v>466</v>
      </c>
      <c r="P105" s="140" t="s">
        <v>13</v>
      </c>
      <c r="Q105" s="156">
        <v>0</v>
      </c>
      <c r="R105" s="156">
        <v>12</v>
      </c>
      <c r="S105" s="156">
        <v>3</v>
      </c>
      <c r="T105" s="156">
        <v>3</v>
      </c>
      <c r="U105" s="156">
        <v>3</v>
      </c>
      <c r="V105" s="219">
        <v>3</v>
      </c>
      <c r="W105" s="480"/>
      <c r="X105" s="270"/>
      <c r="Y105" s="270"/>
      <c r="Z105" s="270"/>
      <c r="AA105" s="270"/>
      <c r="AB105" s="334"/>
      <c r="AC105" s="480"/>
      <c r="AD105" s="270"/>
      <c r="AE105" s="270"/>
      <c r="AF105" s="270"/>
      <c r="AG105" s="270"/>
      <c r="AH105" s="334"/>
      <c r="AI105" s="480"/>
      <c r="AJ105" s="270"/>
      <c r="AK105" s="270"/>
      <c r="AL105" s="270"/>
      <c r="AM105" s="270"/>
      <c r="AN105" s="334"/>
      <c r="AO105" s="480"/>
      <c r="AP105" s="270"/>
      <c r="AQ105" s="270"/>
      <c r="AR105" s="270"/>
      <c r="AS105" s="270"/>
      <c r="AT105" s="334"/>
      <c r="AU105" s="368"/>
      <c r="AV105" s="302" t="s">
        <v>416</v>
      </c>
    </row>
    <row r="106" spans="1:48" s="131" customFormat="1" ht="78.75" customHeight="1" x14ac:dyDescent="0.2">
      <c r="A106" s="1018"/>
      <c r="B106" s="1018"/>
      <c r="C106" s="1015"/>
      <c r="D106" s="1021"/>
      <c r="E106" s="1021"/>
      <c r="F106" s="1069"/>
      <c r="G106" s="1093"/>
      <c r="H106" s="974"/>
      <c r="I106" s="974"/>
      <c r="J106" s="974"/>
      <c r="K106" s="974"/>
      <c r="L106" s="974"/>
      <c r="M106" s="1258"/>
      <c r="N106" s="238" t="s">
        <v>470</v>
      </c>
      <c r="O106" s="240" t="s">
        <v>469</v>
      </c>
      <c r="P106" s="140" t="s">
        <v>13</v>
      </c>
      <c r="Q106" s="156">
        <v>0</v>
      </c>
      <c r="R106" s="156">
        <v>8</v>
      </c>
      <c r="S106" s="156">
        <v>2</v>
      </c>
      <c r="T106" s="156">
        <v>2</v>
      </c>
      <c r="U106" s="156">
        <v>2</v>
      </c>
      <c r="V106" s="219">
        <v>2</v>
      </c>
      <c r="W106" s="480"/>
      <c r="X106" s="270"/>
      <c r="Y106" s="270"/>
      <c r="Z106" s="270"/>
      <c r="AA106" s="270"/>
      <c r="AB106" s="334"/>
      <c r="AC106" s="480"/>
      <c r="AD106" s="270"/>
      <c r="AE106" s="270"/>
      <c r="AF106" s="270"/>
      <c r="AG106" s="270"/>
      <c r="AH106" s="334"/>
      <c r="AI106" s="480"/>
      <c r="AJ106" s="270"/>
      <c r="AK106" s="270"/>
      <c r="AL106" s="270"/>
      <c r="AM106" s="270"/>
      <c r="AN106" s="334"/>
      <c r="AO106" s="480"/>
      <c r="AP106" s="270"/>
      <c r="AQ106" s="270"/>
      <c r="AR106" s="270"/>
      <c r="AS106" s="270"/>
      <c r="AT106" s="334"/>
      <c r="AU106" s="368"/>
      <c r="AV106" s="302" t="s">
        <v>468</v>
      </c>
    </row>
    <row r="107" spans="1:48" s="131" customFormat="1" ht="15.75" customHeight="1" x14ac:dyDescent="0.2">
      <c r="A107" s="1018"/>
      <c r="B107" s="1021"/>
      <c r="C107" s="1015"/>
      <c r="D107" s="803"/>
      <c r="E107" s="803"/>
      <c r="F107" s="804"/>
      <c r="G107" s="818"/>
      <c r="H107" s="818"/>
      <c r="I107" s="819"/>
      <c r="J107" s="819"/>
      <c r="K107" s="819"/>
      <c r="L107" s="819"/>
      <c r="M107" s="820"/>
      <c r="N107" s="807"/>
      <c r="O107" s="808"/>
      <c r="P107" s="808"/>
      <c r="Q107" s="809"/>
      <c r="R107" s="809"/>
      <c r="S107" s="809"/>
      <c r="T107" s="809"/>
      <c r="U107" s="809"/>
      <c r="V107" s="810"/>
      <c r="W107" s="811">
        <f>+SUM(W98:W106)</f>
        <v>0</v>
      </c>
      <c r="X107" s="812">
        <f t="shared" ref="X107:AB107" si="74">+SUM(X98:X106)</f>
        <v>0</v>
      </c>
      <c r="Y107" s="812">
        <f t="shared" si="74"/>
        <v>0</v>
      </c>
      <c r="Z107" s="812">
        <f t="shared" si="74"/>
        <v>0</v>
      </c>
      <c r="AA107" s="812">
        <f t="shared" si="74"/>
        <v>0</v>
      </c>
      <c r="AB107" s="813">
        <f t="shared" si="74"/>
        <v>0</v>
      </c>
      <c r="AC107" s="811">
        <f>+SUM(AC98:AC106)</f>
        <v>0</v>
      </c>
      <c r="AD107" s="812">
        <f t="shared" ref="AD107" si="75">+SUM(AD98:AD106)</f>
        <v>0</v>
      </c>
      <c r="AE107" s="812">
        <f t="shared" ref="AE107" si="76">+SUM(AE98:AE106)</f>
        <v>0</v>
      </c>
      <c r="AF107" s="812">
        <f t="shared" ref="AF107" si="77">+SUM(AF98:AF106)</f>
        <v>0</v>
      </c>
      <c r="AG107" s="812">
        <f t="shared" ref="AG107" si="78">+SUM(AG98:AG106)</f>
        <v>0</v>
      </c>
      <c r="AH107" s="813">
        <f t="shared" ref="AH107" si="79">+SUM(AH98:AH106)</f>
        <v>0</v>
      </c>
      <c r="AI107" s="811">
        <f>+SUM(AI98:AI106)</f>
        <v>0</v>
      </c>
      <c r="AJ107" s="812">
        <f t="shared" ref="AJ107" si="80">+SUM(AJ98:AJ106)</f>
        <v>0</v>
      </c>
      <c r="AK107" s="812">
        <f t="shared" ref="AK107" si="81">+SUM(AK98:AK106)</f>
        <v>0</v>
      </c>
      <c r="AL107" s="812">
        <f t="shared" ref="AL107" si="82">+SUM(AL98:AL106)</f>
        <v>0</v>
      </c>
      <c r="AM107" s="812">
        <f t="shared" ref="AM107" si="83">+SUM(AM98:AM106)</f>
        <v>0</v>
      </c>
      <c r="AN107" s="813">
        <f t="shared" ref="AN107" si="84">+SUM(AN98:AN106)</f>
        <v>0</v>
      </c>
      <c r="AO107" s="811">
        <f>+SUM(AO98:AO106)</f>
        <v>0</v>
      </c>
      <c r="AP107" s="812">
        <f t="shared" ref="AP107" si="85">+SUM(AP98:AP106)</f>
        <v>0</v>
      </c>
      <c r="AQ107" s="812">
        <f t="shared" ref="AQ107" si="86">+SUM(AQ98:AQ106)</f>
        <v>0</v>
      </c>
      <c r="AR107" s="812">
        <f t="shared" ref="AR107" si="87">+SUM(AR98:AR106)</f>
        <v>0</v>
      </c>
      <c r="AS107" s="812">
        <f t="shared" ref="AS107" si="88">+SUM(AS98:AS106)</f>
        <v>0</v>
      </c>
      <c r="AT107" s="813">
        <f t="shared" ref="AT107:AU107" si="89">+SUM(AT98:AT106)</f>
        <v>0</v>
      </c>
      <c r="AU107" s="813">
        <f t="shared" si="89"/>
        <v>0</v>
      </c>
      <c r="AV107" s="814"/>
    </row>
    <row r="108" spans="1:48" s="131" customFormat="1" ht="80.25" customHeight="1" x14ac:dyDescent="0.2">
      <c r="A108" s="1018"/>
      <c r="B108" s="1015" t="s">
        <v>2040</v>
      </c>
      <c r="C108" s="1015" t="s">
        <v>78</v>
      </c>
      <c r="D108" s="1174" t="s">
        <v>403</v>
      </c>
      <c r="E108" s="1174" t="s">
        <v>404</v>
      </c>
      <c r="F108" s="1068" t="s">
        <v>1365</v>
      </c>
      <c r="G108" s="966" t="s">
        <v>1364</v>
      </c>
      <c r="H108" s="1082" t="s">
        <v>1039</v>
      </c>
      <c r="I108" s="1516">
        <v>0.6</v>
      </c>
      <c r="J108" s="1516">
        <v>0.19800000000000001</v>
      </c>
      <c r="K108" s="1516">
        <v>0.34799999999999998</v>
      </c>
      <c r="L108" s="1516">
        <v>0.498</v>
      </c>
      <c r="M108" s="1530">
        <v>0.64800000000000002</v>
      </c>
      <c r="N108" s="238" t="s">
        <v>472</v>
      </c>
      <c r="O108" s="240" t="s">
        <v>473</v>
      </c>
      <c r="P108" s="140" t="s">
        <v>12</v>
      </c>
      <c r="Q108" s="156">
        <v>0</v>
      </c>
      <c r="R108" s="156">
        <v>25</v>
      </c>
      <c r="S108" s="156">
        <v>25</v>
      </c>
      <c r="T108" s="156">
        <v>25</v>
      </c>
      <c r="U108" s="156">
        <v>25</v>
      </c>
      <c r="V108" s="219">
        <v>25</v>
      </c>
      <c r="W108" s="480"/>
      <c r="X108" s="270"/>
      <c r="Y108" s="270">
        <v>571869440</v>
      </c>
      <c r="Z108" s="270"/>
      <c r="AA108" s="270"/>
      <c r="AB108" s="334">
        <v>571869440</v>
      </c>
      <c r="AC108" s="480"/>
      <c r="AD108" s="270"/>
      <c r="AE108" s="270">
        <v>585000000</v>
      </c>
      <c r="AF108" s="270"/>
      <c r="AG108" s="270"/>
      <c r="AH108" s="334">
        <v>585000000</v>
      </c>
      <c r="AI108" s="480"/>
      <c r="AJ108" s="270"/>
      <c r="AK108" s="270">
        <v>595000000</v>
      </c>
      <c r="AL108" s="270"/>
      <c r="AM108" s="270"/>
      <c r="AN108" s="334">
        <v>595000000</v>
      </c>
      <c r="AO108" s="480"/>
      <c r="AP108" s="270"/>
      <c r="AQ108" s="270">
        <v>610000000</v>
      </c>
      <c r="AR108" s="270"/>
      <c r="AS108" s="270"/>
      <c r="AT108" s="334">
        <v>610000000</v>
      </c>
      <c r="AU108" s="499">
        <f>AB108+AH108+  AN108+AT108</f>
        <v>2361869440</v>
      </c>
      <c r="AV108" s="302" t="s">
        <v>471</v>
      </c>
    </row>
    <row r="109" spans="1:48" s="131" customFormat="1" ht="93.75" customHeight="1" x14ac:dyDescent="0.2">
      <c r="A109" s="1018"/>
      <c r="B109" s="1015"/>
      <c r="C109" s="1015"/>
      <c r="D109" s="1018"/>
      <c r="E109" s="1018"/>
      <c r="F109" s="1184"/>
      <c r="G109" s="967"/>
      <c r="H109" s="1185"/>
      <c r="I109" s="1517"/>
      <c r="J109" s="1517"/>
      <c r="K109" s="1517"/>
      <c r="L109" s="1517"/>
      <c r="M109" s="1531"/>
      <c r="N109" s="238" t="s">
        <v>484</v>
      </c>
      <c r="O109" s="240" t="s">
        <v>482</v>
      </c>
      <c r="P109" s="140" t="s">
        <v>12</v>
      </c>
      <c r="Q109" s="156">
        <v>0</v>
      </c>
      <c r="R109" s="156">
        <v>4</v>
      </c>
      <c r="S109" s="156">
        <v>0</v>
      </c>
      <c r="T109" s="156">
        <v>1</v>
      </c>
      <c r="U109" s="156">
        <v>2</v>
      </c>
      <c r="V109" s="219">
        <v>1</v>
      </c>
      <c r="W109" s="480"/>
      <c r="X109" s="270"/>
      <c r="Y109" s="270">
        <v>0</v>
      </c>
      <c r="Z109" s="270"/>
      <c r="AA109" s="270"/>
      <c r="AB109" s="334">
        <v>0</v>
      </c>
      <c r="AC109" s="480"/>
      <c r="AD109" s="270"/>
      <c r="AE109" s="270">
        <v>30000000</v>
      </c>
      <c r="AF109" s="270"/>
      <c r="AG109" s="270"/>
      <c r="AH109" s="334">
        <v>30000000</v>
      </c>
      <c r="AI109" s="480"/>
      <c r="AJ109" s="270"/>
      <c r="AK109" s="270">
        <v>50000000</v>
      </c>
      <c r="AL109" s="270"/>
      <c r="AM109" s="270"/>
      <c r="AN109" s="334">
        <v>50000000</v>
      </c>
      <c r="AO109" s="480"/>
      <c r="AP109" s="270"/>
      <c r="AQ109" s="270">
        <v>50000000</v>
      </c>
      <c r="AR109" s="270"/>
      <c r="AS109" s="270"/>
      <c r="AT109" s="334">
        <v>50000000</v>
      </c>
      <c r="AU109" s="499">
        <f t="shared" ref="AU109:AU111" si="90">AT109+AN109+AH109+AB109</f>
        <v>130000000</v>
      </c>
      <c r="AV109" s="302" t="s">
        <v>471</v>
      </c>
    </row>
    <row r="110" spans="1:48" s="131" customFormat="1" ht="75" customHeight="1" x14ac:dyDescent="0.2">
      <c r="A110" s="1018"/>
      <c r="B110" s="1015"/>
      <c r="C110" s="1015"/>
      <c r="D110" s="1018"/>
      <c r="E110" s="1018"/>
      <c r="F110" s="1184"/>
      <c r="G110" s="967"/>
      <c r="H110" s="1185"/>
      <c r="I110" s="1517"/>
      <c r="J110" s="1517"/>
      <c r="K110" s="1517"/>
      <c r="L110" s="1517"/>
      <c r="M110" s="1531"/>
      <c r="N110" s="238" t="s">
        <v>1049</v>
      </c>
      <c r="O110" s="240" t="s">
        <v>483</v>
      </c>
      <c r="P110" s="140" t="s">
        <v>13</v>
      </c>
      <c r="Q110" s="156">
        <v>1</v>
      </c>
      <c r="R110" s="156">
        <v>4</v>
      </c>
      <c r="S110" s="156">
        <v>1</v>
      </c>
      <c r="T110" s="156">
        <v>1</v>
      </c>
      <c r="U110" s="156">
        <v>1</v>
      </c>
      <c r="V110" s="219">
        <v>1</v>
      </c>
      <c r="W110" s="480"/>
      <c r="X110" s="270"/>
      <c r="Y110" s="270">
        <v>15000000</v>
      </c>
      <c r="Z110" s="270"/>
      <c r="AA110" s="270"/>
      <c r="AB110" s="334">
        <v>15000000</v>
      </c>
      <c r="AC110" s="480"/>
      <c r="AD110" s="270"/>
      <c r="AE110" s="270">
        <v>25000000</v>
      </c>
      <c r="AF110" s="270"/>
      <c r="AG110" s="270"/>
      <c r="AH110" s="334">
        <v>25000000</v>
      </c>
      <c r="AI110" s="480"/>
      <c r="AJ110" s="270"/>
      <c r="AK110" s="270">
        <v>25000000</v>
      </c>
      <c r="AL110" s="500"/>
      <c r="AM110" s="270"/>
      <c r="AN110" s="334">
        <v>25000000</v>
      </c>
      <c r="AO110" s="480"/>
      <c r="AP110" s="270"/>
      <c r="AQ110" s="270">
        <v>30000000</v>
      </c>
      <c r="AR110" s="270"/>
      <c r="AS110" s="270"/>
      <c r="AT110" s="334">
        <v>30000000</v>
      </c>
      <c r="AU110" s="499">
        <f t="shared" si="90"/>
        <v>95000000</v>
      </c>
      <c r="AV110" s="302" t="s">
        <v>471</v>
      </c>
    </row>
    <row r="111" spans="1:48" s="131" customFormat="1" ht="126" customHeight="1" x14ac:dyDescent="0.2">
      <c r="A111" s="1018"/>
      <c r="B111" s="1015"/>
      <c r="C111" s="1015"/>
      <c r="D111" s="1018"/>
      <c r="E111" s="1018"/>
      <c r="F111" s="1184"/>
      <c r="G111" s="967"/>
      <c r="H111" s="1185"/>
      <c r="I111" s="1517"/>
      <c r="J111" s="1517"/>
      <c r="K111" s="1517"/>
      <c r="L111" s="1517"/>
      <c r="M111" s="1531"/>
      <c r="N111" s="238" t="s">
        <v>487</v>
      </c>
      <c r="O111" s="240" t="s">
        <v>489</v>
      </c>
      <c r="P111" s="140" t="s">
        <v>13</v>
      </c>
      <c r="Q111" s="156">
        <v>0</v>
      </c>
      <c r="R111" s="156">
        <v>1</v>
      </c>
      <c r="S111" s="156"/>
      <c r="T111" s="156"/>
      <c r="U111" s="156">
        <v>1</v>
      </c>
      <c r="V111" s="219"/>
      <c r="W111" s="480"/>
      <c r="X111" s="270"/>
      <c r="Y111" s="270">
        <v>28000000</v>
      </c>
      <c r="Z111" s="270"/>
      <c r="AA111" s="270"/>
      <c r="AB111" s="334">
        <v>28000000</v>
      </c>
      <c r="AC111" s="480"/>
      <c r="AD111" s="270"/>
      <c r="AE111" s="270"/>
      <c r="AF111" s="270"/>
      <c r="AG111" s="270"/>
      <c r="AH111" s="334">
        <v>0</v>
      </c>
      <c r="AI111" s="480"/>
      <c r="AJ111" s="270"/>
      <c r="AK111" s="270">
        <v>0</v>
      </c>
      <c r="AL111" s="270"/>
      <c r="AM111" s="270"/>
      <c r="AN111" s="334">
        <v>0</v>
      </c>
      <c r="AO111" s="480"/>
      <c r="AP111" s="270"/>
      <c r="AQ111" s="270">
        <v>15000000</v>
      </c>
      <c r="AR111" s="270"/>
      <c r="AS111" s="270"/>
      <c r="AT111" s="334">
        <v>15000000</v>
      </c>
      <c r="AU111" s="499">
        <f t="shared" si="90"/>
        <v>43000000</v>
      </c>
      <c r="AV111" s="302" t="s">
        <v>471</v>
      </c>
    </row>
    <row r="112" spans="1:48" s="131" customFormat="1" ht="51" x14ac:dyDescent="0.2">
      <c r="A112" s="1018"/>
      <c r="B112" s="1015"/>
      <c r="C112" s="1015"/>
      <c r="D112" s="1018"/>
      <c r="E112" s="1018"/>
      <c r="F112" s="1069"/>
      <c r="G112" s="968"/>
      <c r="H112" s="1083"/>
      <c r="I112" s="1518"/>
      <c r="J112" s="1518"/>
      <c r="K112" s="1518"/>
      <c r="L112" s="1518"/>
      <c r="M112" s="1532"/>
      <c r="N112" s="238" t="s">
        <v>1040</v>
      </c>
      <c r="O112" s="240" t="s">
        <v>492</v>
      </c>
      <c r="P112" s="140" t="s">
        <v>13</v>
      </c>
      <c r="Q112" s="156">
        <v>0</v>
      </c>
      <c r="R112" s="156">
        <v>4</v>
      </c>
      <c r="S112" s="156">
        <v>1</v>
      </c>
      <c r="T112" s="156">
        <v>1</v>
      </c>
      <c r="U112" s="156">
        <v>1</v>
      </c>
      <c r="V112" s="219">
        <v>1</v>
      </c>
      <c r="W112" s="480"/>
      <c r="X112" s="270"/>
      <c r="Y112" s="270">
        <v>60000000</v>
      </c>
      <c r="Z112" s="270"/>
      <c r="AA112" s="270"/>
      <c r="AB112" s="334">
        <v>60000000</v>
      </c>
      <c r="AC112" s="480"/>
      <c r="AD112" s="270"/>
      <c r="AE112" s="270">
        <v>60000000</v>
      </c>
      <c r="AF112" s="270"/>
      <c r="AG112" s="270"/>
      <c r="AH112" s="334">
        <v>60000000</v>
      </c>
      <c r="AI112" s="480"/>
      <c r="AJ112" s="270"/>
      <c r="AK112" s="270">
        <v>70000000</v>
      </c>
      <c r="AL112" s="270"/>
      <c r="AM112" s="270"/>
      <c r="AN112" s="334">
        <v>70000000</v>
      </c>
      <c r="AO112" s="480"/>
      <c r="AP112" s="270"/>
      <c r="AQ112" s="270">
        <v>80000000</v>
      </c>
      <c r="AR112" s="270"/>
      <c r="AS112" s="270"/>
      <c r="AT112" s="334">
        <v>80000000</v>
      </c>
      <c r="AU112" s="499">
        <f>AT112+AN112+AH112+AB112</f>
        <v>270000000</v>
      </c>
      <c r="AV112" s="302" t="s">
        <v>471</v>
      </c>
    </row>
    <row r="113" spans="1:48" s="131" customFormat="1" ht="87.75" customHeight="1" x14ac:dyDescent="0.2">
      <c r="A113" s="1018"/>
      <c r="B113" s="1015"/>
      <c r="C113" s="1015"/>
      <c r="D113" s="1018"/>
      <c r="E113" s="1018"/>
      <c r="F113" s="253" t="s">
        <v>1363</v>
      </c>
      <c r="G113" s="870" t="s">
        <v>1362</v>
      </c>
      <c r="H113" s="533">
        <v>222</v>
      </c>
      <c r="I113" s="349">
        <v>0.2</v>
      </c>
      <c r="J113" s="349">
        <v>0.05</v>
      </c>
      <c r="K113" s="349">
        <v>0.1</v>
      </c>
      <c r="L113" s="349">
        <v>0.15</v>
      </c>
      <c r="M113" s="350">
        <v>0.2</v>
      </c>
      <c r="N113" s="238" t="s">
        <v>474</v>
      </c>
      <c r="O113" s="240" t="s">
        <v>475</v>
      </c>
      <c r="P113" s="140" t="s">
        <v>13</v>
      </c>
      <c r="Q113" s="156">
        <v>0</v>
      </c>
      <c r="R113" s="156">
        <v>2</v>
      </c>
      <c r="S113" s="156">
        <v>1</v>
      </c>
      <c r="T113" s="156">
        <v>1</v>
      </c>
      <c r="U113" s="156"/>
      <c r="V113" s="219">
        <v>0</v>
      </c>
      <c r="W113" s="480"/>
      <c r="X113" s="270"/>
      <c r="Y113" s="270">
        <v>40130560</v>
      </c>
      <c r="Z113" s="270"/>
      <c r="AA113" s="270"/>
      <c r="AB113" s="334">
        <v>40130560</v>
      </c>
      <c r="AC113" s="480"/>
      <c r="AD113" s="270"/>
      <c r="AE113" s="501">
        <v>80000000</v>
      </c>
      <c r="AF113" s="270"/>
      <c r="AG113" s="270"/>
      <c r="AH113" s="502">
        <v>80000000</v>
      </c>
      <c r="AI113" s="480"/>
      <c r="AJ113" s="270"/>
      <c r="AK113" s="270">
        <v>100000000</v>
      </c>
      <c r="AL113" s="270"/>
      <c r="AM113" s="270"/>
      <c r="AN113" s="334">
        <v>100000000</v>
      </c>
      <c r="AO113" s="480"/>
      <c r="AP113" s="270"/>
      <c r="AQ113" s="501">
        <v>160000000</v>
      </c>
      <c r="AR113" s="270"/>
      <c r="AS113" s="270"/>
      <c r="AT113" s="502">
        <v>160000000</v>
      </c>
      <c r="AU113" s="499">
        <f t="shared" ref="AU113:AU117" si="91">AT113+AN113+AH113+AB113</f>
        <v>380130560</v>
      </c>
      <c r="AV113" s="302" t="s">
        <v>471</v>
      </c>
    </row>
    <row r="114" spans="1:48" s="131" customFormat="1" ht="69.75" customHeight="1" x14ac:dyDescent="0.2">
      <c r="A114" s="1018"/>
      <c r="B114" s="1015"/>
      <c r="C114" s="1015"/>
      <c r="D114" s="1018"/>
      <c r="E114" s="1018"/>
      <c r="F114" s="1068" t="s">
        <v>1367</v>
      </c>
      <c r="G114" s="966" t="s">
        <v>1041</v>
      </c>
      <c r="H114" s="1172">
        <v>344949</v>
      </c>
      <c r="I114" s="1516">
        <v>0.2</v>
      </c>
      <c r="J114" s="1516">
        <v>0.05</v>
      </c>
      <c r="K114" s="1516">
        <v>0.1</v>
      </c>
      <c r="L114" s="1516">
        <v>0.15</v>
      </c>
      <c r="M114" s="1530">
        <v>0.2</v>
      </c>
      <c r="N114" s="238" t="s">
        <v>477</v>
      </c>
      <c r="O114" s="240" t="s">
        <v>476</v>
      </c>
      <c r="P114" s="140" t="s">
        <v>12</v>
      </c>
      <c r="Q114" s="156">
        <v>0</v>
      </c>
      <c r="R114" s="156">
        <v>4</v>
      </c>
      <c r="S114" s="156">
        <v>1</v>
      </c>
      <c r="T114" s="156">
        <v>1</v>
      </c>
      <c r="U114" s="156">
        <v>1</v>
      </c>
      <c r="V114" s="219">
        <v>1</v>
      </c>
      <c r="W114" s="480"/>
      <c r="X114" s="270"/>
      <c r="Y114" s="270">
        <v>140000000</v>
      </c>
      <c r="Z114" s="270"/>
      <c r="AA114" s="270"/>
      <c r="AB114" s="334">
        <v>140000000</v>
      </c>
      <c r="AC114" s="480"/>
      <c r="AD114" s="270"/>
      <c r="AE114" s="270">
        <v>140000000</v>
      </c>
      <c r="AF114" s="270"/>
      <c r="AG114" s="270"/>
      <c r="AH114" s="334">
        <v>140000000</v>
      </c>
      <c r="AI114" s="480"/>
      <c r="AJ114" s="270"/>
      <c r="AK114" s="270">
        <v>155000000</v>
      </c>
      <c r="AL114" s="270"/>
      <c r="AM114" s="270"/>
      <c r="AN114" s="334">
        <v>155000000</v>
      </c>
      <c r="AO114" s="480"/>
      <c r="AP114" s="270"/>
      <c r="AQ114" s="270">
        <v>160000000</v>
      </c>
      <c r="AR114" s="270"/>
      <c r="AS114" s="270"/>
      <c r="AT114" s="334">
        <v>160000000</v>
      </c>
      <c r="AU114" s="499">
        <f t="shared" si="91"/>
        <v>595000000</v>
      </c>
      <c r="AV114" s="302" t="s">
        <v>471</v>
      </c>
    </row>
    <row r="115" spans="1:48" s="131" customFormat="1" ht="73.5" customHeight="1" x14ac:dyDescent="0.2">
      <c r="A115" s="1018"/>
      <c r="B115" s="1015"/>
      <c r="C115" s="1015"/>
      <c r="D115" s="1018"/>
      <c r="E115" s="1018"/>
      <c r="F115" s="1069"/>
      <c r="G115" s="968"/>
      <c r="H115" s="1173"/>
      <c r="I115" s="1518"/>
      <c r="J115" s="1518"/>
      <c r="K115" s="1518"/>
      <c r="L115" s="1518"/>
      <c r="M115" s="1532"/>
      <c r="N115" s="238" t="s">
        <v>494</v>
      </c>
      <c r="O115" s="240" t="s">
        <v>495</v>
      </c>
      <c r="P115" s="140" t="s">
        <v>13</v>
      </c>
      <c r="Q115" s="156">
        <v>0</v>
      </c>
      <c r="R115" s="156">
        <v>200</v>
      </c>
      <c r="S115" s="156">
        <v>50</v>
      </c>
      <c r="T115" s="156">
        <v>100</v>
      </c>
      <c r="U115" s="156">
        <v>50</v>
      </c>
      <c r="V115" s="219">
        <v>0</v>
      </c>
      <c r="W115" s="480"/>
      <c r="X115" s="270"/>
      <c r="Y115" s="270">
        <v>100000000</v>
      </c>
      <c r="Z115" s="270"/>
      <c r="AA115" s="270"/>
      <c r="AB115" s="334">
        <v>100000000</v>
      </c>
      <c r="AC115" s="480"/>
      <c r="AD115" s="270"/>
      <c r="AE115" s="270">
        <v>200000000</v>
      </c>
      <c r="AF115" s="270"/>
      <c r="AG115" s="270"/>
      <c r="AH115" s="334">
        <v>200000000</v>
      </c>
      <c r="AI115" s="480"/>
      <c r="AJ115" s="270"/>
      <c r="AK115" s="270">
        <v>100000000</v>
      </c>
      <c r="AL115" s="270"/>
      <c r="AM115" s="270"/>
      <c r="AN115" s="334">
        <v>100000000</v>
      </c>
      <c r="AO115" s="480"/>
      <c r="AP115" s="270"/>
      <c r="AQ115" s="270">
        <v>0</v>
      </c>
      <c r="AR115" s="270"/>
      <c r="AS115" s="270"/>
      <c r="AT115" s="334">
        <v>0</v>
      </c>
      <c r="AU115" s="499">
        <f>AT115+AN115+AH115+AB115</f>
        <v>400000000</v>
      </c>
      <c r="AV115" s="302" t="s">
        <v>471</v>
      </c>
    </row>
    <row r="116" spans="1:48" s="131" customFormat="1" ht="171.75" customHeight="1" x14ac:dyDescent="0.2">
      <c r="A116" s="1018"/>
      <c r="B116" s="1015"/>
      <c r="C116" s="1015"/>
      <c r="D116" s="1018"/>
      <c r="E116" s="1018"/>
      <c r="F116" s="253" t="s">
        <v>1368</v>
      </c>
      <c r="G116" s="870" t="s">
        <v>1366</v>
      </c>
      <c r="H116" s="533" t="s">
        <v>769</v>
      </c>
      <c r="I116" s="349">
        <v>0.2</v>
      </c>
      <c r="J116" s="349">
        <v>0.05</v>
      </c>
      <c r="K116" s="349">
        <v>0.1</v>
      </c>
      <c r="L116" s="349">
        <v>0.15</v>
      </c>
      <c r="M116" s="350">
        <v>0.2</v>
      </c>
      <c r="N116" s="238" t="s">
        <v>478</v>
      </c>
      <c r="O116" s="240" t="s">
        <v>479</v>
      </c>
      <c r="P116" s="156" t="s">
        <v>13</v>
      </c>
      <c r="Q116" s="156">
        <v>0</v>
      </c>
      <c r="R116" s="362">
        <v>0.6</v>
      </c>
      <c r="S116" s="362">
        <v>0.15</v>
      </c>
      <c r="T116" s="362">
        <v>0.15</v>
      </c>
      <c r="U116" s="362">
        <v>0.15</v>
      </c>
      <c r="V116" s="365">
        <v>0.15</v>
      </c>
      <c r="W116" s="503"/>
      <c r="X116" s="270"/>
      <c r="Y116" s="270">
        <v>200000000</v>
      </c>
      <c r="Z116" s="270"/>
      <c r="AA116" s="270"/>
      <c r="AB116" s="334">
        <v>200000000</v>
      </c>
      <c r="AC116" s="480"/>
      <c r="AD116" s="270"/>
      <c r="AE116" s="270">
        <v>100000000</v>
      </c>
      <c r="AF116" s="270"/>
      <c r="AG116" s="270"/>
      <c r="AH116" s="334">
        <v>100000000</v>
      </c>
      <c r="AI116" s="480"/>
      <c r="AJ116" s="270"/>
      <c r="AK116" s="270">
        <v>100000000</v>
      </c>
      <c r="AL116" s="270"/>
      <c r="AM116" s="270"/>
      <c r="AN116" s="334">
        <v>100000000</v>
      </c>
      <c r="AO116" s="480"/>
      <c r="AP116" s="270"/>
      <c r="AQ116" s="270">
        <v>130000000</v>
      </c>
      <c r="AR116" s="270"/>
      <c r="AS116" s="270"/>
      <c r="AT116" s="334">
        <v>130000000</v>
      </c>
      <c r="AU116" s="499">
        <f t="shared" si="91"/>
        <v>530000000</v>
      </c>
      <c r="AV116" s="302" t="s">
        <v>471</v>
      </c>
    </row>
    <row r="117" spans="1:48" s="131" customFormat="1" ht="43.5" customHeight="1" x14ac:dyDescent="0.2">
      <c r="A117" s="1018"/>
      <c r="B117" s="1015"/>
      <c r="C117" s="1015"/>
      <c r="D117" s="1018"/>
      <c r="E117" s="1018"/>
      <c r="F117" s="1068" t="s">
        <v>1369</v>
      </c>
      <c r="G117" s="966" t="s">
        <v>1042</v>
      </c>
      <c r="H117" s="1082">
        <v>0</v>
      </c>
      <c r="I117" s="1082">
        <v>1</v>
      </c>
      <c r="J117" s="1082">
        <v>0</v>
      </c>
      <c r="K117" s="1082">
        <v>1</v>
      </c>
      <c r="L117" s="1082">
        <v>0</v>
      </c>
      <c r="M117" s="1164">
        <v>0</v>
      </c>
      <c r="N117" s="238" t="s">
        <v>480</v>
      </c>
      <c r="O117" s="240" t="s">
        <v>481</v>
      </c>
      <c r="P117" s="140" t="s">
        <v>12</v>
      </c>
      <c r="Q117" s="156">
        <v>0</v>
      </c>
      <c r="R117" s="156">
        <v>4</v>
      </c>
      <c r="S117" s="156">
        <v>1</v>
      </c>
      <c r="T117" s="156">
        <v>1</v>
      </c>
      <c r="U117" s="156">
        <v>1</v>
      </c>
      <c r="V117" s="219">
        <v>1</v>
      </c>
      <c r="W117" s="480"/>
      <c r="X117" s="270"/>
      <c r="Y117" s="270">
        <v>10000000</v>
      </c>
      <c r="Z117" s="270"/>
      <c r="AA117" s="270"/>
      <c r="AB117" s="334">
        <v>10000000</v>
      </c>
      <c r="AC117" s="480"/>
      <c r="AD117" s="270"/>
      <c r="AE117" s="270">
        <v>35000000</v>
      </c>
      <c r="AF117" s="270"/>
      <c r="AG117" s="270"/>
      <c r="AH117" s="334">
        <v>35000000</v>
      </c>
      <c r="AI117" s="480"/>
      <c r="AJ117" s="270"/>
      <c r="AK117" s="270">
        <v>35000000</v>
      </c>
      <c r="AL117" s="270"/>
      <c r="AM117" s="270"/>
      <c r="AN117" s="334">
        <v>35000000</v>
      </c>
      <c r="AO117" s="480"/>
      <c r="AP117" s="270"/>
      <c r="AQ117" s="270">
        <v>35000000</v>
      </c>
      <c r="AR117" s="270"/>
      <c r="AS117" s="270"/>
      <c r="AT117" s="334">
        <v>35000000</v>
      </c>
      <c r="AU117" s="499">
        <f t="shared" si="91"/>
        <v>115000000</v>
      </c>
      <c r="AV117" s="302" t="s">
        <v>471</v>
      </c>
    </row>
    <row r="118" spans="1:48" s="131" customFormat="1" ht="58.5" customHeight="1" x14ac:dyDescent="0.2">
      <c r="A118" s="1018"/>
      <c r="B118" s="1015"/>
      <c r="C118" s="1015"/>
      <c r="D118" s="1018"/>
      <c r="E118" s="1018"/>
      <c r="F118" s="1069"/>
      <c r="G118" s="968"/>
      <c r="H118" s="1083"/>
      <c r="I118" s="1083"/>
      <c r="J118" s="1083"/>
      <c r="K118" s="1083"/>
      <c r="L118" s="1083"/>
      <c r="M118" s="1183"/>
      <c r="N118" s="238" t="s">
        <v>493</v>
      </c>
      <c r="O118" s="240" t="s">
        <v>491</v>
      </c>
      <c r="P118" s="140" t="s">
        <v>13</v>
      </c>
      <c r="Q118" s="156">
        <v>0</v>
      </c>
      <c r="R118" s="156">
        <v>4</v>
      </c>
      <c r="S118" s="156">
        <v>1</v>
      </c>
      <c r="T118" s="156">
        <v>1</v>
      </c>
      <c r="U118" s="156">
        <v>1</v>
      </c>
      <c r="V118" s="219">
        <v>1</v>
      </c>
      <c r="W118" s="480"/>
      <c r="X118" s="270"/>
      <c r="Y118" s="270">
        <v>0</v>
      </c>
      <c r="Z118" s="270"/>
      <c r="AA118" s="270"/>
      <c r="AB118" s="334">
        <v>0</v>
      </c>
      <c r="AC118" s="480"/>
      <c r="AD118" s="270"/>
      <c r="AE118" s="270">
        <v>50000000</v>
      </c>
      <c r="AF118" s="270"/>
      <c r="AG118" s="270"/>
      <c r="AH118" s="334">
        <v>50000000</v>
      </c>
      <c r="AI118" s="480"/>
      <c r="AJ118" s="270"/>
      <c r="AK118" s="270">
        <v>100000000</v>
      </c>
      <c r="AL118" s="270"/>
      <c r="AM118" s="270"/>
      <c r="AN118" s="334">
        <v>100000000</v>
      </c>
      <c r="AO118" s="480"/>
      <c r="AP118" s="270"/>
      <c r="AQ118" s="270">
        <v>100000000</v>
      </c>
      <c r="AR118" s="270"/>
      <c r="AS118" s="270"/>
      <c r="AT118" s="334">
        <v>100000000</v>
      </c>
      <c r="AU118" s="499">
        <f t="shared" ref="AU118:AU125" si="92">AT118+AN118+AH118+AB118</f>
        <v>250000000</v>
      </c>
      <c r="AV118" s="302" t="s">
        <v>471</v>
      </c>
    </row>
    <row r="119" spans="1:48" s="131" customFormat="1" ht="67.5" customHeight="1" x14ac:dyDescent="0.2">
      <c r="A119" s="1018"/>
      <c r="B119" s="1015"/>
      <c r="C119" s="1015"/>
      <c r="D119" s="1018"/>
      <c r="E119" s="1018"/>
      <c r="F119" s="253" t="s">
        <v>1370</v>
      </c>
      <c r="G119" s="870" t="s">
        <v>1043</v>
      </c>
      <c r="H119" s="533">
        <v>1</v>
      </c>
      <c r="I119" s="533">
        <v>8</v>
      </c>
      <c r="J119" s="533">
        <v>2</v>
      </c>
      <c r="K119" s="533">
        <v>2</v>
      </c>
      <c r="L119" s="533">
        <v>2</v>
      </c>
      <c r="M119" s="518">
        <v>2</v>
      </c>
      <c r="N119" s="238" t="s">
        <v>485</v>
      </c>
      <c r="O119" s="240" t="s">
        <v>486</v>
      </c>
      <c r="P119" s="140" t="s">
        <v>13</v>
      </c>
      <c r="Q119" s="156">
        <v>0</v>
      </c>
      <c r="R119" s="156">
        <v>8</v>
      </c>
      <c r="S119" s="156">
        <v>2</v>
      </c>
      <c r="T119" s="156">
        <v>2</v>
      </c>
      <c r="U119" s="156">
        <v>2</v>
      </c>
      <c r="V119" s="219">
        <v>2</v>
      </c>
      <c r="W119" s="480"/>
      <c r="X119" s="270"/>
      <c r="Y119" s="270">
        <v>100000000</v>
      </c>
      <c r="Z119" s="270"/>
      <c r="AA119" s="270"/>
      <c r="AB119" s="334">
        <v>100000000</v>
      </c>
      <c r="AC119" s="480"/>
      <c r="AD119" s="270"/>
      <c r="AE119" s="270">
        <v>50000000</v>
      </c>
      <c r="AF119" s="270"/>
      <c r="AG119" s="270"/>
      <c r="AH119" s="334">
        <v>50000000</v>
      </c>
      <c r="AI119" s="480"/>
      <c r="AJ119" s="270"/>
      <c r="AK119" s="270">
        <v>100000000</v>
      </c>
      <c r="AL119" s="270"/>
      <c r="AM119" s="270"/>
      <c r="AN119" s="334">
        <v>100000000</v>
      </c>
      <c r="AO119" s="480"/>
      <c r="AP119" s="270"/>
      <c r="AQ119" s="270">
        <v>100000000</v>
      </c>
      <c r="AR119" s="270"/>
      <c r="AS119" s="270"/>
      <c r="AT119" s="334">
        <v>100000000</v>
      </c>
      <c r="AU119" s="499">
        <f t="shared" si="92"/>
        <v>350000000</v>
      </c>
      <c r="AV119" s="302" t="s">
        <v>471</v>
      </c>
    </row>
    <row r="120" spans="1:48" s="131" customFormat="1" ht="39.75" customHeight="1" x14ac:dyDescent="0.2">
      <c r="A120" s="1018"/>
      <c r="B120" s="1015"/>
      <c r="C120" s="1015"/>
      <c r="D120" s="1018"/>
      <c r="E120" s="1018"/>
      <c r="F120" s="253" t="s">
        <v>1044</v>
      </c>
      <c r="G120" s="870" t="s">
        <v>1044</v>
      </c>
      <c r="H120" s="533">
        <v>0</v>
      </c>
      <c r="I120" s="533">
        <v>1</v>
      </c>
      <c r="J120" s="861">
        <v>0</v>
      </c>
      <c r="K120" s="861">
        <v>0</v>
      </c>
      <c r="L120" s="861">
        <v>1</v>
      </c>
      <c r="M120" s="860">
        <v>1</v>
      </c>
      <c r="N120" s="238" t="s">
        <v>488</v>
      </c>
      <c r="O120" s="240" t="s">
        <v>177</v>
      </c>
      <c r="P120" s="140" t="s">
        <v>12</v>
      </c>
      <c r="Q120" s="156">
        <v>0</v>
      </c>
      <c r="R120" s="156">
        <v>0</v>
      </c>
      <c r="S120" s="156">
        <v>1</v>
      </c>
      <c r="T120" s="156">
        <v>1</v>
      </c>
      <c r="U120" s="156">
        <v>1</v>
      </c>
      <c r="V120" s="219">
        <v>1</v>
      </c>
      <c r="W120" s="480"/>
      <c r="X120" s="270"/>
      <c r="Y120" s="270">
        <v>0</v>
      </c>
      <c r="Z120" s="270"/>
      <c r="AA120" s="270"/>
      <c r="AB120" s="334">
        <v>0</v>
      </c>
      <c r="AC120" s="480"/>
      <c r="AD120" s="270"/>
      <c r="AE120" s="270">
        <v>0</v>
      </c>
      <c r="AF120" s="270"/>
      <c r="AG120" s="270"/>
      <c r="AH120" s="334">
        <v>0</v>
      </c>
      <c r="AI120" s="480"/>
      <c r="AJ120" s="270"/>
      <c r="AK120" s="270">
        <v>0</v>
      </c>
      <c r="AL120" s="270"/>
      <c r="AM120" s="270"/>
      <c r="AN120" s="334">
        <v>0</v>
      </c>
      <c r="AO120" s="480"/>
      <c r="AP120" s="270"/>
      <c r="AQ120" s="270">
        <v>0</v>
      </c>
      <c r="AR120" s="270"/>
      <c r="AS120" s="270"/>
      <c r="AT120" s="334">
        <v>0</v>
      </c>
      <c r="AU120" s="499">
        <f t="shared" si="92"/>
        <v>0</v>
      </c>
      <c r="AV120" s="302" t="s">
        <v>471</v>
      </c>
    </row>
    <row r="121" spans="1:48" s="131" customFormat="1" ht="57" customHeight="1" x14ac:dyDescent="0.2">
      <c r="A121" s="1018"/>
      <c r="B121" s="1015"/>
      <c r="C121" s="1015"/>
      <c r="D121" s="1018"/>
      <c r="E121" s="1018"/>
      <c r="F121" s="273" t="s">
        <v>1045</v>
      </c>
      <c r="G121" s="871" t="s">
        <v>1046</v>
      </c>
      <c r="H121" s="861">
        <v>5</v>
      </c>
      <c r="I121" s="861">
        <v>8</v>
      </c>
      <c r="J121" s="861">
        <v>5</v>
      </c>
      <c r="K121" s="861">
        <v>6</v>
      </c>
      <c r="L121" s="861">
        <v>8</v>
      </c>
      <c r="M121" s="860">
        <v>8</v>
      </c>
      <c r="N121" s="1169" t="s">
        <v>490</v>
      </c>
      <c r="O121" s="1171" t="s">
        <v>2222</v>
      </c>
      <c r="P121" s="1566" t="s">
        <v>13</v>
      </c>
      <c r="Q121" s="1259">
        <v>0</v>
      </c>
      <c r="R121" s="1259">
        <v>8</v>
      </c>
      <c r="S121" s="1259">
        <v>2</v>
      </c>
      <c r="T121" s="1259">
        <v>2</v>
      </c>
      <c r="U121" s="1259">
        <v>2</v>
      </c>
      <c r="V121" s="1587">
        <v>2</v>
      </c>
      <c r="W121" s="1565"/>
      <c r="X121" s="1582"/>
      <c r="Y121" s="1582">
        <v>25000000</v>
      </c>
      <c r="Z121" s="1582"/>
      <c r="AA121" s="1582"/>
      <c r="AB121" s="1583">
        <v>25000000</v>
      </c>
      <c r="AC121" s="1572"/>
      <c r="AD121" s="1570"/>
      <c r="AE121" s="1570">
        <v>30000000</v>
      </c>
      <c r="AF121" s="1570"/>
      <c r="AG121" s="1570"/>
      <c r="AH121" s="1501">
        <v>30000000</v>
      </c>
      <c r="AI121" s="1572"/>
      <c r="AJ121" s="1570"/>
      <c r="AK121" s="1570">
        <v>40000000</v>
      </c>
      <c r="AL121" s="1570"/>
      <c r="AM121" s="1570"/>
      <c r="AN121" s="1501">
        <v>40000000</v>
      </c>
      <c r="AO121" s="1572"/>
      <c r="AP121" s="1570"/>
      <c r="AQ121" s="1570">
        <v>40000000</v>
      </c>
      <c r="AR121" s="1570"/>
      <c r="AS121" s="1570"/>
      <c r="AT121" s="1501">
        <v>40000000</v>
      </c>
      <c r="AU121" s="1591">
        <f t="shared" si="92"/>
        <v>135000000</v>
      </c>
      <c r="AV121" s="1568" t="s">
        <v>471</v>
      </c>
    </row>
    <row r="122" spans="1:48" s="131" customFormat="1" ht="40.5" customHeight="1" x14ac:dyDescent="0.2">
      <c r="A122" s="1018"/>
      <c r="B122" s="1015"/>
      <c r="C122" s="1015"/>
      <c r="D122" s="1018"/>
      <c r="E122" s="1018"/>
      <c r="F122" s="273" t="s">
        <v>2361</v>
      </c>
      <c r="G122" s="871" t="s">
        <v>2361</v>
      </c>
      <c r="H122" s="861">
        <v>2</v>
      </c>
      <c r="I122" s="861">
        <v>5</v>
      </c>
      <c r="J122" s="861">
        <v>2</v>
      </c>
      <c r="K122" s="861">
        <v>3</v>
      </c>
      <c r="L122" s="861">
        <v>4</v>
      </c>
      <c r="M122" s="860">
        <v>5</v>
      </c>
      <c r="N122" s="1169"/>
      <c r="O122" s="1171"/>
      <c r="P122" s="1566"/>
      <c r="Q122" s="1259"/>
      <c r="R122" s="1259"/>
      <c r="S122" s="1259"/>
      <c r="T122" s="1259"/>
      <c r="U122" s="1259"/>
      <c r="V122" s="1587"/>
      <c r="W122" s="1565"/>
      <c r="X122" s="1582"/>
      <c r="Y122" s="1582"/>
      <c r="Z122" s="1582"/>
      <c r="AA122" s="1582"/>
      <c r="AB122" s="1583"/>
      <c r="AC122" s="1573"/>
      <c r="AD122" s="1571"/>
      <c r="AE122" s="1571"/>
      <c r="AF122" s="1571"/>
      <c r="AG122" s="1571"/>
      <c r="AH122" s="1502"/>
      <c r="AI122" s="1573"/>
      <c r="AJ122" s="1571"/>
      <c r="AK122" s="1571"/>
      <c r="AL122" s="1571"/>
      <c r="AM122" s="1571"/>
      <c r="AN122" s="1502"/>
      <c r="AO122" s="1573"/>
      <c r="AP122" s="1571"/>
      <c r="AQ122" s="1571"/>
      <c r="AR122" s="1571"/>
      <c r="AS122" s="1571"/>
      <c r="AT122" s="1502"/>
      <c r="AU122" s="1591"/>
      <c r="AV122" s="1569"/>
    </row>
    <row r="123" spans="1:48" s="131" customFormat="1" ht="93" customHeight="1" x14ac:dyDescent="0.2">
      <c r="A123" s="1018"/>
      <c r="B123" s="1015"/>
      <c r="C123" s="1015"/>
      <c r="D123" s="1018"/>
      <c r="E123" s="1018"/>
      <c r="F123" s="1068" t="s">
        <v>1047</v>
      </c>
      <c r="G123" s="966" t="s">
        <v>1048</v>
      </c>
      <c r="H123" s="1082">
        <v>3</v>
      </c>
      <c r="I123" s="1082">
        <v>8</v>
      </c>
      <c r="J123" s="1082">
        <v>0</v>
      </c>
      <c r="K123" s="1082">
        <v>4.5</v>
      </c>
      <c r="L123" s="1082">
        <v>6</v>
      </c>
      <c r="M123" s="1164">
        <v>8</v>
      </c>
      <c r="N123" s="238" t="s">
        <v>496</v>
      </c>
      <c r="O123" s="240" t="s">
        <v>498</v>
      </c>
      <c r="P123" s="140" t="s">
        <v>12</v>
      </c>
      <c r="Q123" s="156">
        <v>0</v>
      </c>
      <c r="R123" s="156">
        <v>1</v>
      </c>
      <c r="S123" s="156">
        <v>0</v>
      </c>
      <c r="T123" s="156">
        <v>1</v>
      </c>
      <c r="U123" s="156">
        <v>1</v>
      </c>
      <c r="V123" s="219">
        <v>1</v>
      </c>
      <c r="W123" s="480"/>
      <c r="X123" s="270"/>
      <c r="Y123" s="270">
        <v>0</v>
      </c>
      <c r="Z123" s="270"/>
      <c r="AA123" s="270"/>
      <c r="AB123" s="334">
        <v>0</v>
      </c>
      <c r="AC123" s="480"/>
      <c r="AD123" s="270"/>
      <c r="AE123" s="501">
        <v>15000000</v>
      </c>
      <c r="AF123" s="270"/>
      <c r="AG123" s="270"/>
      <c r="AH123" s="502">
        <v>15000000</v>
      </c>
      <c r="AI123" s="480"/>
      <c r="AJ123" s="270"/>
      <c r="AK123" s="501">
        <v>20000000</v>
      </c>
      <c r="AL123" s="270"/>
      <c r="AM123" s="270"/>
      <c r="AN123" s="502">
        <v>20000000</v>
      </c>
      <c r="AO123" s="480"/>
      <c r="AP123" s="270"/>
      <c r="AQ123" s="501">
        <v>25000000</v>
      </c>
      <c r="AR123" s="270"/>
      <c r="AS123" s="270"/>
      <c r="AT123" s="502">
        <v>25000000</v>
      </c>
      <c r="AU123" s="499">
        <f t="shared" si="92"/>
        <v>60000000</v>
      </c>
      <c r="AV123" s="302" t="s">
        <v>471</v>
      </c>
    </row>
    <row r="124" spans="1:48" s="131" customFormat="1" ht="72.75" customHeight="1" x14ac:dyDescent="0.2">
      <c r="A124" s="1018"/>
      <c r="B124" s="1015"/>
      <c r="C124" s="1015"/>
      <c r="D124" s="1018"/>
      <c r="E124" s="1018"/>
      <c r="F124" s="1184"/>
      <c r="G124" s="967"/>
      <c r="H124" s="1185"/>
      <c r="I124" s="1185">
        <v>8</v>
      </c>
      <c r="J124" s="1185">
        <v>0</v>
      </c>
      <c r="K124" s="1185">
        <v>4.5</v>
      </c>
      <c r="L124" s="1185">
        <v>6</v>
      </c>
      <c r="M124" s="1182">
        <v>8</v>
      </c>
      <c r="N124" s="238" t="s">
        <v>497</v>
      </c>
      <c r="O124" s="240" t="s">
        <v>499</v>
      </c>
      <c r="P124" s="140" t="s">
        <v>13</v>
      </c>
      <c r="Q124" s="156">
        <v>0</v>
      </c>
      <c r="R124" s="156">
        <v>200</v>
      </c>
      <c r="S124" s="156">
        <v>0</v>
      </c>
      <c r="T124" s="156">
        <v>50</v>
      </c>
      <c r="U124" s="156">
        <v>100</v>
      </c>
      <c r="V124" s="219">
        <v>50</v>
      </c>
      <c r="W124" s="480"/>
      <c r="X124" s="270"/>
      <c r="Y124" s="270">
        <v>0</v>
      </c>
      <c r="Z124" s="270"/>
      <c r="AA124" s="270"/>
      <c r="AB124" s="334">
        <v>0</v>
      </c>
      <c r="AC124" s="480"/>
      <c r="AD124" s="270"/>
      <c r="AE124" s="270">
        <v>32219035</v>
      </c>
      <c r="AF124" s="270"/>
      <c r="AG124" s="270"/>
      <c r="AH124" s="334">
        <v>32219035</v>
      </c>
      <c r="AI124" s="480"/>
      <c r="AJ124" s="270"/>
      <c r="AK124" s="270">
        <v>40900480</v>
      </c>
      <c r="AL124" s="270"/>
      <c r="AM124" s="270"/>
      <c r="AN124" s="334">
        <v>40900480</v>
      </c>
      <c r="AO124" s="480"/>
      <c r="AP124" s="270"/>
      <c r="AQ124" s="270">
        <v>41502086</v>
      </c>
      <c r="AR124" s="270"/>
      <c r="AS124" s="270"/>
      <c r="AT124" s="334">
        <v>41502086</v>
      </c>
      <c r="AU124" s="499">
        <f t="shared" si="92"/>
        <v>114621601</v>
      </c>
      <c r="AV124" s="302" t="s">
        <v>471</v>
      </c>
    </row>
    <row r="125" spans="1:48" s="131" customFormat="1" ht="54.75" customHeight="1" x14ac:dyDescent="0.2">
      <c r="A125" s="1018"/>
      <c r="B125" s="1015"/>
      <c r="C125" s="1015"/>
      <c r="D125" s="1021"/>
      <c r="E125" s="1021"/>
      <c r="F125" s="1069"/>
      <c r="G125" s="968"/>
      <c r="H125" s="1083"/>
      <c r="I125" s="1083">
        <v>8</v>
      </c>
      <c r="J125" s="1083">
        <v>0</v>
      </c>
      <c r="K125" s="1083">
        <v>4.5</v>
      </c>
      <c r="L125" s="1083">
        <v>6</v>
      </c>
      <c r="M125" s="1183">
        <v>8</v>
      </c>
      <c r="N125" s="238" t="s">
        <v>501</v>
      </c>
      <c r="O125" s="240" t="s">
        <v>500</v>
      </c>
      <c r="P125" s="140" t="s">
        <v>13</v>
      </c>
      <c r="Q125" s="156">
        <v>0</v>
      </c>
      <c r="R125" s="156">
        <v>10</v>
      </c>
      <c r="S125" s="156">
        <v>4</v>
      </c>
      <c r="T125" s="156">
        <v>0</v>
      </c>
      <c r="U125" s="156">
        <v>0</v>
      </c>
      <c r="V125" s="219">
        <v>6</v>
      </c>
      <c r="W125" s="480"/>
      <c r="X125" s="270"/>
      <c r="Y125" s="270">
        <v>50000000</v>
      </c>
      <c r="Z125" s="270"/>
      <c r="AA125" s="270"/>
      <c r="AB125" s="334">
        <v>50000000</v>
      </c>
      <c r="AC125" s="480"/>
      <c r="AD125" s="270"/>
      <c r="AE125" s="270">
        <v>0</v>
      </c>
      <c r="AF125" s="270"/>
      <c r="AG125" s="270"/>
      <c r="AH125" s="334">
        <v>0</v>
      </c>
      <c r="AI125" s="480"/>
      <c r="AJ125" s="270"/>
      <c r="AK125" s="270">
        <v>0</v>
      </c>
      <c r="AL125" s="270"/>
      <c r="AM125" s="270"/>
      <c r="AN125" s="334">
        <v>0</v>
      </c>
      <c r="AO125" s="480"/>
      <c r="AP125" s="270"/>
      <c r="AQ125" s="270">
        <v>60000000</v>
      </c>
      <c r="AR125" s="270"/>
      <c r="AS125" s="270"/>
      <c r="AT125" s="334">
        <v>60000000</v>
      </c>
      <c r="AU125" s="499">
        <f t="shared" si="92"/>
        <v>110000000</v>
      </c>
      <c r="AV125" s="302" t="s">
        <v>471</v>
      </c>
    </row>
    <row r="126" spans="1:48" s="131" customFormat="1" ht="15" customHeight="1" x14ac:dyDescent="0.2">
      <c r="A126" s="1018"/>
      <c r="B126" s="1015"/>
      <c r="C126" s="1015"/>
      <c r="D126" s="803"/>
      <c r="E126" s="803"/>
      <c r="F126" s="804"/>
      <c r="G126" s="804"/>
      <c r="H126" s="805"/>
      <c r="I126" s="805"/>
      <c r="J126" s="805"/>
      <c r="K126" s="805"/>
      <c r="L126" s="805"/>
      <c r="M126" s="806"/>
      <c r="N126" s="807"/>
      <c r="O126" s="808"/>
      <c r="P126" s="808"/>
      <c r="Q126" s="1589"/>
      <c r="R126" s="1589"/>
      <c r="S126" s="1589"/>
      <c r="T126" s="1589"/>
      <c r="U126" s="1589"/>
      <c r="V126" s="1590"/>
      <c r="W126" s="811">
        <f>+SUM(W108:W125)</f>
        <v>0</v>
      </c>
      <c r="X126" s="812">
        <f t="shared" ref="X126:AB126" si="93">+SUM(X108:X125)</f>
        <v>0</v>
      </c>
      <c r="Y126" s="812">
        <f>+SUM(Y108:Y125)</f>
        <v>1340000000</v>
      </c>
      <c r="Z126" s="812">
        <f t="shared" si="93"/>
        <v>0</v>
      </c>
      <c r="AA126" s="812">
        <f t="shared" si="93"/>
        <v>0</v>
      </c>
      <c r="AB126" s="813">
        <f t="shared" si="93"/>
        <v>1340000000</v>
      </c>
      <c r="AC126" s="811">
        <f>+SUM(AC108:AC125)</f>
        <v>0</v>
      </c>
      <c r="AD126" s="812">
        <f t="shared" ref="AD126" si="94">+SUM(AD108:AD125)</f>
        <v>0</v>
      </c>
      <c r="AE126" s="812">
        <f t="shared" ref="AE126" si="95">+SUM(AE108:AE125)</f>
        <v>1432219035</v>
      </c>
      <c r="AF126" s="812">
        <f t="shared" ref="AF126" si="96">+SUM(AF108:AF125)</f>
        <v>0</v>
      </c>
      <c r="AG126" s="812">
        <f t="shared" ref="AG126" si="97">+SUM(AG108:AG125)</f>
        <v>0</v>
      </c>
      <c r="AH126" s="813">
        <f t="shared" ref="AH126" si="98">+SUM(AH108:AH125)</f>
        <v>1432219035</v>
      </c>
      <c r="AI126" s="811">
        <f>+SUM(AI108:AI125)</f>
        <v>0</v>
      </c>
      <c r="AJ126" s="812">
        <f t="shared" ref="AJ126" si="99">+SUM(AJ108:AJ125)</f>
        <v>0</v>
      </c>
      <c r="AK126" s="812">
        <f t="shared" ref="AK126" si="100">+SUM(AK108:AK125)</f>
        <v>1530900480</v>
      </c>
      <c r="AL126" s="812">
        <f t="shared" ref="AL126" si="101">+SUM(AL108:AL125)</f>
        <v>0</v>
      </c>
      <c r="AM126" s="812">
        <f t="shared" ref="AM126" si="102">+SUM(AM108:AM125)</f>
        <v>0</v>
      </c>
      <c r="AN126" s="813">
        <f t="shared" ref="AN126" si="103">+SUM(AN108:AN125)</f>
        <v>1530900480</v>
      </c>
      <c r="AO126" s="811">
        <f>+SUM(AO108:AO125)</f>
        <v>0</v>
      </c>
      <c r="AP126" s="812">
        <f t="shared" ref="AP126" si="104">+SUM(AP108:AP125)</f>
        <v>0</v>
      </c>
      <c r="AQ126" s="812">
        <f t="shared" ref="AQ126" si="105">+SUM(AQ108:AQ125)</f>
        <v>1636502086</v>
      </c>
      <c r="AR126" s="812">
        <f t="shared" ref="AR126" si="106">+SUM(AR108:AR125)</f>
        <v>0</v>
      </c>
      <c r="AS126" s="812">
        <f t="shared" ref="AS126" si="107">+SUM(AS108:AS125)</f>
        <v>0</v>
      </c>
      <c r="AT126" s="813">
        <f t="shared" ref="AT126:AU126" si="108">+SUM(AT108:AT125)</f>
        <v>1636502086</v>
      </c>
      <c r="AU126" s="813">
        <f t="shared" si="108"/>
        <v>5939621601</v>
      </c>
      <c r="AV126" s="821"/>
    </row>
    <row r="127" spans="1:48" s="131" customFormat="1" ht="57.75" customHeight="1" x14ac:dyDescent="0.2">
      <c r="A127" s="1018"/>
      <c r="B127" s="1174" t="s">
        <v>38</v>
      </c>
      <c r="C127" s="1174" t="s">
        <v>79</v>
      </c>
      <c r="D127" s="1174" t="s">
        <v>305</v>
      </c>
      <c r="E127" s="1174" t="s">
        <v>306</v>
      </c>
      <c r="F127" s="1209" t="s">
        <v>759</v>
      </c>
      <c r="G127" s="966" t="s">
        <v>760</v>
      </c>
      <c r="H127" s="1035">
        <v>0</v>
      </c>
      <c r="I127" s="1035">
        <v>3</v>
      </c>
      <c r="J127" s="1035">
        <v>0</v>
      </c>
      <c r="K127" s="1035">
        <v>1</v>
      </c>
      <c r="L127" s="1035">
        <v>2</v>
      </c>
      <c r="M127" s="1040">
        <v>3</v>
      </c>
      <c r="N127" s="238" t="s">
        <v>502</v>
      </c>
      <c r="O127" s="240" t="s">
        <v>503</v>
      </c>
      <c r="P127" s="140" t="s">
        <v>13</v>
      </c>
      <c r="Q127" s="156">
        <v>0</v>
      </c>
      <c r="R127" s="156">
        <v>1</v>
      </c>
      <c r="S127" s="156">
        <v>0</v>
      </c>
      <c r="T127" s="156">
        <v>1</v>
      </c>
      <c r="U127" s="156">
        <v>0</v>
      </c>
      <c r="V127" s="219">
        <v>0</v>
      </c>
      <c r="W127" s="480"/>
      <c r="X127" s="270"/>
      <c r="Y127" s="270"/>
      <c r="Z127" s="270"/>
      <c r="AA127" s="270"/>
      <c r="AB127" s="334">
        <v>0</v>
      </c>
      <c r="AC127" s="480"/>
      <c r="AD127" s="270"/>
      <c r="AE127" s="270"/>
      <c r="AF127" s="270"/>
      <c r="AG127" s="270"/>
      <c r="AH127" s="334">
        <v>0</v>
      </c>
      <c r="AI127" s="480"/>
      <c r="AJ127" s="270"/>
      <c r="AK127" s="270"/>
      <c r="AL127" s="270"/>
      <c r="AM127" s="270"/>
      <c r="AN127" s="334">
        <v>0</v>
      </c>
      <c r="AO127" s="480"/>
      <c r="AP127" s="270"/>
      <c r="AQ127" s="270"/>
      <c r="AR127" s="270"/>
      <c r="AS127" s="270"/>
      <c r="AT127" s="334">
        <v>0</v>
      </c>
      <c r="AU127" s="368">
        <v>0</v>
      </c>
      <c r="AV127" s="302" t="s">
        <v>504</v>
      </c>
    </row>
    <row r="128" spans="1:48" s="131" customFormat="1" ht="57.75" customHeight="1" x14ac:dyDescent="0.2">
      <c r="A128" s="1018"/>
      <c r="B128" s="1018"/>
      <c r="C128" s="1018"/>
      <c r="D128" s="1018"/>
      <c r="E128" s="1018"/>
      <c r="F128" s="1210"/>
      <c r="G128" s="967"/>
      <c r="H128" s="1036"/>
      <c r="I128" s="1036"/>
      <c r="J128" s="1036"/>
      <c r="K128" s="1036"/>
      <c r="L128" s="1036"/>
      <c r="M128" s="1535"/>
      <c r="N128" s="238" t="s">
        <v>509</v>
      </c>
      <c r="O128" s="240" t="s">
        <v>510</v>
      </c>
      <c r="P128" s="140" t="s">
        <v>13</v>
      </c>
      <c r="Q128" s="156">
        <v>0</v>
      </c>
      <c r="R128" s="156">
        <v>1</v>
      </c>
      <c r="S128" s="156">
        <v>0</v>
      </c>
      <c r="T128" s="156">
        <v>1</v>
      </c>
      <c r="U128" s="156">
        <v>0</v>
      </c>
      <c r="V128" s="219">
        <v>0</v>
      </c>
      <c r="W128" s="480"/>
      <c r="X128" s="270"/>
      <c r="Y128" s="270"/>
      <c r="Z128" s="270"/>
      <c r="AA128" s="270"/>
      <c r="AB128" s="334">
        <v>0</v>
      </c>
      <c r="AC128" s="480"/>
      <c r="AD128" s="270"/>
      <c r="AE128" s="217"/>
      <c r="AF128" s="217"/>
      <c r="AG128" s="270"/>
      <c r="AH128" s="334">
        <v>0</v>
      </c>
      <c r="AI128" s="480"/>
      <c r="AJ128" s="270"/>
      <c r="AK128" s="270"/>
      <c r="AL128" s="270"/>
      <c r="AM128" s="270"/>
      <c r="AN128" s="334">
        <v>0</v>
      </c>
      <c r="AO128" s="480"/>
      <c r="AP128" s="270"/>
      <c r="AQ128" s="270"/>
      <c r="AR128" s="270"/>
      <c r="AS128" s="270"/>
      <c r="AT128" s="334">
        <v>0</v>
      </c>
      <c r="AU128" s="368">
        <v>0</v>
      </c>
      <c r="AV128" s="302" t="s">
        <v>504</v>
      </c>
    </row>
    <row r="129" spans="1:48" s="131" customFormat="1" ht="63.75" x14ac:dyDescent="0.2">
      <c r="A129" s="1018"/>
      <c r="B129" s="1018"/>
      <c r="C129" s="1018"/>
      <c r="D129" s="1018"/>
      <c r="E129" s="1018"/>
      <c r="F129" s="1210"/>
      <c r="G129" s="967"/>
      <c r="H129" s="1036"/>
      <c r="I129" s="1036"/>
      <c r="J129" s="1036"/>
      <c r="K129" s="1036"/>
      <c r="L129" s="1036"/>
      <c r="M129" s="1535"/>
      <c r="N129" s="238" t="s">
        <v>528</v>
      </c>
      <c r="O129" s="240" t="s">
        <v>529</v>
      </c>
      <c r="P129" s="140" t="s">
        <v>13</v>
      </c>
      <c r="Q129" s="156">
        <v>0</v>
      </c>
      <c r="R129" s="156">
        <v>3</v>
      </c>
      <c r="S129" s="156">
        <v>0</v>
      </c>
      <c r="T129" s="156">
        <v>1</v>
      </c>
      <c r="U129" s="156">
        <v>1</v>
      </c>
      <c r="V129" s="219">
        <v>1</v>
      </c>
      <c r="W129" s="480"/>
      <c r="X129" s="270"/>
      <c r="Y129" s="270"/>
      <c r="Z129" s="270"/>
      <c r="AA129" s="270"/>
      <c r="AB129" s="334">
        <v>0</v>
      </c>
      <c r="AC129" s="480"/>
      <c r="AD129" s="270"/>
      <c r="AE129" s="270"/>
      <c r="AF129" s="270"/>
      <c r="AG129" s="270"/>
      <c r="AH129" s="334">
        <v>0</v>
      </c>
      <c r="AI129" s="480"/>
      <c r="AJ129" s="500"/>
      <c r="AK129" s="270"/>
      <c r="AL129" s="270"/>
      <c r="AM129" s="270"/>
      <c r="AN129" s="334">
        <v>0</v>
      </c>
      <c r="AO129" s="480"/>
      <c r="AP129" s="270"/>
      <c r="AQ129" s="270"/>
      <c r="AR129" s="270"/>
      <c r="AS129" s="270"/>
      <c r="AT129" s="334">
        <v>0</v>
      </c>
      <c r="AU129" s="368">
        <v>0</v>
      </c>
      <c r="AV129" s="302" t="s">
        <v>504</v>
      </c>
    </row>
    <row r="130" spans="1:48" s="131" customFormat="1" ht="76.5" x14ac:dyDescent="0.2">
      <c r="A130" s="1018"/>
      <c r="B130" s="1018"/>
      <c r="C130" s="1018"/>
      <c r="D130" s="1018"/>
      <c r="E130" s="1018"/>
      <c r="F130" s="1210"/>
      <c r="G130" s="967"/>
      <c r="H130" s="1036"/>
      <c r="I130" s="1036"/>
      <c r="J130" s="1036"/>
      <c r="K130" s="1036"/>
      <c r="L130" s="1036"/>
      <c r="M130" s="1535"/>
      <c r="N130" s="238" t="s">
        <v>530</v>
      </c>
      <c r="O130" s="240" t="s">
        <v>531</v>
      </c>
      <c r="P130" s="140" t="s">
        <v>13</v>
      </c>
      <c r="Q130" s="156">
        <v>0</v>
      </c>
      <c r="R130" s="156">
        <v>1</v>
      </c>
      <c r="S130" s="156">
        <v>0</v>
      </c>
      <c r="T130" s="156">
        <v>0</v>
      </c>
      <c r="U130" s="156">
        <v>1</v>
      </c>
      <c r="V130" s="219">
        <v>0</v>
      </c>
      <c r="W130" s="480"/>
      <c r="X130" s="270"/>
      <c r="Y130" s="270"/>
      <c r="Z130" s="270"/>
      <c r="AA130" s="270"/>
      <c r="AB130" s="334">
        <v>0</v>
      </c>
      <c r="AC130" s="480"/>
      <c r="AD130" s="270"/>
      <c r="AE130" s="270"/>
      <c r="AF130" s="270"/>
      <c r="AG130" s="270"/>
      <c r="AH130" s="334">
        <v>0</v>
      </c>
      <c r="AI130" s="480"/>
      <c r="AJ130" s="270"/>
      <c r="AK130" s="270"/>
      <c r="AL130" s="270"/>
      <c r="AM130" s="270"/>
      <c r="AN130" s="334">
        <v>0</v>
      </c>
      <c r="AO130" s="480"/>
      <c r="AP130" s="270"/>
      <c r="AQ130" s="270"/>
      <c r="AR130" s="270"/>
      <c r="AS130" s="270"/>
      <c r="AT130" s="334">
        <v>0</v>
      </c>
      <c r="AU130" s="368">
        <v>0</v>
      </c>
      <c r="AV130" s="302" t="s">
        <v>504</v>
      </c>
    </row>
    <row r="131" spans="1:48" s="131" customFormat="1" ht="76.5" x14ac:dyDescent="0.2">
      <c r="A131" s="1018"/>
      <c r="B131" s="1018"/>
      <c r="C131" s="1018"/>
      <c r="D131" s="1018"/>
      <c r="E131" s="1018"/>
      <c r="F131" s="1211"/>
      <c r="G131" s="968"/>
      <c r="H131" s="1037"/>
      <c r="I131" s="1037"/>
      <c r="J131" s="1037"/>
      <c r="K131" s="1037"/>
      <c r="L131" s="1037"/>
      <c r="M131" s="1041"/>
      <c r="N131" s="238" t="s">
        <v>532</v>
      </c>
      <c r="O131" s="240" t="s">
        <v>533</v>
      </c>
      <c r="P131" s="140" t="s">
        <v>13</v>
      </c>
      <c r="Q131" s="156">
        <v>0</v>
      </c>
      <c r="R131" s="156">
        <v>1</v>
      </c>
      <c r="S131" s="156">
        <v>0</v>
      </c>
      <c r="T131" s="156">
        <v>1</v>
      </c>
      <c r="U131" s="156">
        <v>0</v>
      </c>
      <c r="V131" s="219">
        <v>0</v>
      </c>
      <c r="W131" s="480"/>
      <c r="X131" s="270"/>
      <c r="Y131" s="270"/>
      <c r="Z131" s="270"/>
      <c r="AA131" s="270"/>
      <c r="AB131" s="334">
        <v>0</v>
      </c>
      <c r="AC131" s="480"/>
      <c r="AD131" s="270"/>
      <c r="AE131" s="270"/>
      <c r="AF131" s="270"/>
      <c r="AG131" s="270"/>
      <c r="AH131" s="334">
        <v>0</v>
      </c>
      <c r="AI131" s="480"/>
      <c r="AJ131" s="270"/>
      <c r="AK131" s="270"/>
      <c r="AL131" s="270"/>
      <c r="AM131" s="270"/>
      <c r="AN131" s="334">
        <v>0</v>
      </c>
      <c r="AO131" s="480"/>
      <c r="AP131" s="270"/>
      <c r="AQ131" s="270"/>
      <c r="AR131" s="270"/>
      <c r="AS131" s="270"/>
      <c r="AT131" s="334">
        <v>0</v>
      </c>
      <c r="AU131" s="368">
        <v>0</v>
      </c>
      <c r="AV131" s="302" t="s">
        <v>504</v>
      </c>
    </row>
    <row r="132" spans="1:48" s="131" customFormat="1" ht="63.75" x14ac:dyDescent="0.2">
      <c r="A132" s="1018"/>
      <c r="B132" s="1018"/>
      <c r="C132" s="1018"/>
      <c r="D132" s="1018"/>
      <c r="E132" s="1018"/>
      <c r="F132" s="1290" t="s">
        <v>761</v>
      </c>
      <c r="G132" s="1092" t="s">
        <v>762</v>
      </c>
      <c r="H132" s="1082">
        <v>0</v>
      </c>
      <c r="I132" s="1172">
        <v>1000</v>
      </c>
      <c r="J132" s="1172">
        <v>50</v>
      </c>
      <c r="K132" s="1172">
        <v>270</v>
      </c>
      <c r="L132" s="1172">
        <v>580</v>
      </c>
      <c r="M132" s="1204">
        <v>1000</v>
      </c>
      <c r="N132" s="238" t="s">
        <v>505</v>
      </c>
      <c r="O132" s="240" t="s">
        <v>506</v>
      </c>
      <c r="P132" s="140" t="s">
        <v>13</v>
      </c>
      <c r="Q132" s="156">
        <v>0</v>
      </c>
      <c r="R132" s="156">
        <v>2</v>
      </c>
      <c r="S132" s="156">
        <v>1</v>
      </c>
      <c r="T132" s="156">
        <v>1</v>
      </c>
      <c r="U132" s="156">
        <v>0</v>
      </c>
      <c r="V132" s="219">
        <v>0</v>
      </c>
      <c r="W132" s="480"/>
      <c r="X132" s="270"/>
      <c r="Y132" s="270"/>
      <c r="Z132" s="270"/>
      <c r="AA132" s="270"/>
      <c r="AB132" s="334">
        <v>0</v>
      </c>
      <c r="AC132" s="480"/>
      <c r="AD132" s="500"/>
      <c r="AE132" s="270"/>
      <c r="AF132" s="270"/>
      <c r="AG132" s="270"/>
      <c r="AH132" s="334">
        <v>0</v>
      </c>
      <c r="AI132" s="480"/>
      <c r="AJ132" s="270"/>
      <c r="AK132" s="270"/>
      <c r="AL132" s="270"/>
      <c r="AM132" s="270"/>
      <c r="AN132" s="334">
        <v>0</v>
      </c>
      <c r="AO132" s="480"/>
      <c r="AP132" s="270"/>
      <c r="AQ132" s="270"/>
      <c r="AR132" s="270"/>
      <c r="AS132" s="270"/>
      <c r="AT132" s="334">
        <v>0</v>
      </c>
      <c r="AU132" s="368">
        <v>0</v>
      </c>
      <c r="AV132" s="302" t="s">
        <v>504</v>
      </c>
    </row>
    <row r="133" spans="1:48" s="131" customFormat="1" ht="69" customHeight="1" x14ac:dyDescent="0.2">
      <c r="A133" s="1018"/>
      <c r="B133" s="1018"/>
      <c r="C133" s="1018"/>
      <c r="D133" s="1018"/>
      <c r="E133" s="1018"/>
      <c r="F133" s="1291"/>
      <c r="G133" s="1161"/>
      <c r="H133" s="1185"/>
      <c r="I133" s="1213"/>
      <c r="J133" s="1213"/>
      <c r="K133" s="1213"/>
      <c r="L133" s="1213"/>
      <c r="M133" s="1326"/>
      <c r="N133" s="238" t="s">
        <v>507</v>
      </c>
      <c r="O133" s="240" t="s">
        <v>508</v>
      </c>
      <c r="P133" s="140" t="s">
        <v>13</v>
      </c>
      <c r="Q133" s="156">
        <v>0</v>
      </c>
      <c r="R133" s="156">
        <v>1000</v>
      </c>
      <c r="S133" s="156">
        <v>100</v>
      </c>
      <c r="T133" s="156">
        <v>200</v>
      </c>
      <c r="U133" s="156">
        <v>300</v>
      </c>
      <c r="V133" s="219">
        <v>400</v>
      </c>
      <c r="W133" s="480"/>
      <c r="X133" s="270"/>
      <c r="Y133" s="270"/>
      <c r="Z133" s="270"/>
      <c r="AA133" s="270"/>
      <c r="AB133" s="334">
        <v>0</v>
      </c>
      <c r="AC133" s="480"/>
      <c r="AD133" s="270"/>
      <c r="AE133" s="270"/>
      <c r="AF133" s="270"/>
      <c r="AG133" s="270"/>
      <c r="AH133" s="334">
        <v>0</v>
      </c>
      <c r="AI133" s="480"/>
      <c r="AJ133" s="270"/>
      <c r="AK133" s="270"/>
      <c r="AL133" s="270"/>
      <c r="AM133" s="270"/>
      <c r="AN133" s="334">
        <v>0</v>
      </c>
      <c r="AO133" s="480"/>
      <c r="AP133" s="270"/>
      <c r="AQ133" s="270"/>
      <c r="AR133" s="270"/>
      <c r="AS133" s="270"/>
      <c r="AT133" s="334">
        <v>0</v>
      </c>
      <c r="AU133" s="368">
        <v>0</v>
      </c>
      <c r="AV133" s="302" t="s">
        <v>504</v>
      </c>
    </row>
    <row r="134" spans="1:48" s="131" customFormat="1" ht="84" customHeight="1" x14ac:dyDescent="0.2">
      <c r="A134" s="1018"/>
      <c r="B134" s="1018"/>
      <c r="C134" s="1018"/>
      <c r="D134" s="1018"/>
      <c r="E134" s="1018"/>
      <c r="F134" s="1292"/>
      <c r="G134" s="1093"/>
      <c r="H134" s="1083"/>
      <c r="I134" s="1173"/>
      <c r="J134" s="1173"/>
      <c r="K134" s="1173"/>
      <c r="L134" s="1173"/>
      <c r="M134" s="1205"/>
      <c r="N134" s="238" t="s">
        <v>517</v>
      </c>
      <c r="O134" s="240" t="s">
        <v>518</v>
      </c>
      <c r="P134" s="140" t="s">
        <v>13</v>
      </c>
      <c r="Q134" s="156">
        <v>0</v>
      </c>
      <c r="R134" s="156">
        <v>1</v>
      </c>
      <c r="S134" s="156">
        <v>0.5</v>
      </c>
      <c r="T134" s="156">
        <v>0.5</v>
      </c>
      <c r="U134" s="156">
        <v>0</v>
      </c>
      <c r="V134" s="219">
        <v>0</v>
      </c>
      <c r="W134" s="480"/>
      <c r="X134" s="270"/>
      <c r="Y134" s="270"/>
      <c r="Z134" s="270"/>
      <c r="AA134" s="270"/>
      <c r="AB134" s="334">
        <v>0</v>
      </c>
      <c r="AC134" s="480"/>
      <c r="AD134" s="270"/>
      <c r="AE134" s="270"/>
      <c r="AF134" s="270"/>
      <c r="AG134" s="270"/>
      <c r="AH134" s="334">
        <v>0</v>
      </c>
      <c r="AI134" s="480"/>
      <c r="AJ134" s="270"/>
      <c r="AK134" s="270"/>
      <c r="AL134" s="270"/>
      <c r="AM134" s="270"/>
      <c r="AN134" s="334">
        <v>0</v>
      </c>
      <c r="AO134" s="480"/>
      <c r="AP134" s="270"/>
      <c r="AQ134" s="270"/>
      <c r="AR134" s="270"/>
      <c r="AS134" s="270"/>
      <c r="AT134" s="334">
        <v>0</v>
      </c>
      <c r="AU134" s="368">
        <v>0</v>
      </c>
      <c r="AV134" s="302" t="s">
        <v>504</v>
      </c>
    </row>
    <row r="135" spans="1:48" s="131" customFormat="1" ht="73.5" customHeight="1" x14ac:dyDescent="0.2">
      <c r="A135" s="1018"/>
      <c r="B135" s="1018"/>
      <c r="C135" s="1018"/>
      <c r="D135" s="1018"/>
      <c r="E135" s="1018"/>
      <c r="F135" s="1068" t="s">
        <v>2356</v>
      </c>
      <c r="G135" s="1092" t="s">
        <v>2041</v>
      </c>
      <c r="H135" s="1082">
        <v>79</v>
      </c>
      <c r="I135" s="1082">
        <v>71</v>
      </c>
      <c r="J135" s="1082">
        <v>77</v>
      </c>
      <c r="K135" s="1082">
        <v>75</v>
      </c>
      <c r="L135" s="1082">
        <v>73</v>
      </c>
      <c r="M135" s="1164">
        <v>71</v>
      </c>
      <c r="N135" s="238" t="s">
        <v>511</v>
      </c>
      <c r="O135" s="240" t="s">
        <v>512</v>
      </c>
      <c r="P135" s="140" t="s">
        <v>13</v>
      </c>
      <c r="Q135" s="156">
        <v>0</v>
      </c>
      <c r="R135" s="156">
        <v>1</v>
      </c>
      <c r="S135" s="156">
        <v>0</v>
      </c>
      <c r="T135" s="156">
        <v>1</v>
      </c>
      <c r="U135" s="156">
        <v>0</v>
      </c>
      <c r="V135" s="219">
        <v>0</v>
      </c>
      <c r="W135" s="480"/>
      <c r="X135" s="270"/>
      <c r="Y135" s="270"/>
      <c r="Z135" s="270"/>
      <c r="AA135" s="270"/>
      <c r="AB135" s="334">
        <v>0</v>
      </c>
      <c r="AC135" s="480"/>
      <c r="AD135" s="270"/>
      <c r="AE135" s="270"/>
      <c r="AF135" s="270"/>
      <c r="AG135" s="270"/>
      <c r="AH135" s="334">
        <v>0</v>
      </c>
      <c r="AI135" s="480"/>
      <c r="AJ135" s="270"/>
      <c r="AK135" s="270"/>
      <c r="AL135" s="270"/>
      <c r="AM135" s="270"/>
      <c r="AN135" s="334">
        <v>0</v>
      </c>
      <c r="AO135" s="480"/>
      <c r="AP135" s="270"/>
      <c r="AQ135" s="270"/>
      <c r="AR135" s="270"/>
      <c r="AS135" s="270"/>
      <c r="AT135" s="334">
        <v>0</v>
      </c>
      <c r="AU135" s="368">
        <v>0</v>
      </c>
      <c r="AV135" s="302" t="s">
        <v>504</v>
      </c>
    </row>
    <row r="136" spans="1:48" s="131" customFormat="1" ht="129" customHeight="1" x14ac:dyDescent="0.2">
      <c r="A136" s="1018"/>
      <c r="B136" s="1018"/>
      <c r="C136" s="1018"/>
      <c r="D136" s="1018"/>
      <c r="E136" s="1018"/>
      <c r="F136" s="1184"/>
      <c r="G136" s="1161"/>
      <c r="H136" s="1185"/>
      <c r="I136" s="1185"/>
      <c r="J136" s="1185"/>
      <c r="K136" s="1185"/>
      <c r="L136" s="1185"/>
      <c r="M136" s="1182"/>
      <c r="N136" s="238" t="s">
        <v>513</v>
      </c>
      <c r="O136" s="240" t="s">
        <v>514</v>
      </c>
      <c r="P136" s="140" t="s">
        <v>13</v>
      </c>
      <c r="Q136" s="156">
        <v>0</v>
      </c>
      <c r="R136" s="156">
        <v>1</v>
      </c>
      <c r="S136" s="156">
        <v>0</v>
      </c>
      <c r="T136" s="156">
        <v>1</v>
      </c>
      <c r="U136" s="156">
        <v>0</v>
      </c>
      <c r="V136" s="219">
        <v>0</v>
      </c>
      <c r="W136" s="480"/>
      <c r="X136" s="270"/>
      <c r="Y136" s="270"/>
      <c r="Z136" s="270"/>
      <c r="AA136" s="270"/>
      <c r="AB136" s="334">
        <v>0</v>
      </c>
      <c r="AC136" s="480"/>
      <c r="AD136" s="270"/>
      <c r="AE136" s="270"/>
      <c r="AF136" s="270"/>
      <c r="AG136" s="500"/>
      <c r="AH136" s="334">
        <v>0</v>
      </c>
      <c r="AI136" s="480"/>
      <c r="AJ136" s="270"/>
      <c r="AK136" s="270"/>
      <c r="AL136" s="270"/>
      <c r="AM136" s="270"/>
      <c r="AN136" s="334">
        <v>0</v>
      </c>
      <c r="AO136" s="480"/>
      <c r="AP136" s="270"/>
      <c r="AQ136" s="270"/>
      <c r="AR136" s="270"/>
      <c r="AS136" s="270"/>
      <c r="AT136" s="334">
        <v>0</v>
      </c>
      <c r="AU136" s="368">
        <v>0</v>
      </c>
      <c r="AV136" s="302" t="s">
        <v>504</v>
      </c>
    </row>
    <row r="137" spans="1:48" s="131" customFormat="1" ht="66" customHeight="1" x14ac:dyDescent="0.2">
      <c r="A137" s="1018"/>
      <c r="B137" s="1018"/>
      <c r="C137" s="1018"/>
      <c r="D137" s="1018"/>
      <c r="E137" s="1018"/>
      <c r="F137" s="1184"/>
      <c r="G137" s="1161"/>
      <c r="H137" s="1185"/>
      <c r="I137" s="1185"/>
      <c r="J137" s="1185"/>
      <c r="K137" s="1185"/>
      <c r="L137" s="1185"/>
      <c r="M137" s="1182"/>
      <c r="N137" s="238" t="s">
        <v>515</v>
      </c>
      <c r="O137" s="240" t="s">
        <v>516</v>
      </c>
      <c r="P137" s="140" t="s">
        <v>13</v>
      </c>
      <c r="Q137" s="156">
        <v>0</v>
      </c>
      <c r="R137" s="156">
        <v>1</v>
      </c>
      <c r="S137" s="156">
        <v>0.5</v>
      </c>
      <c r="T137" s="156">
        <v>0.5</v>
      </c>
      <c r="U137" s="156">
        <v>0</v>
      </c>
      <c r="V137" s="219">
        <v>0</v>
      </c>
      <c r="W137" s="480"/>
      <c r="X137" s="270"/>
      <c r="Y137" s="270"/>
      <c r="Z137" s="270"/>
      <c r="AA137" s="270"/>
      <c r="AB137" s="334">
        <v>0</v>
      </c>
      <c r="AC137" s="480"/>
      <c r="AD137" s="270"/>
      <c r="AE137" s="270"/>
      <c r="AF137" s="270"/>
      <c r="AG137" s="270"/>
      <c r="AH137" s="334">
        <v>0</v>
      </c>
      <c r="AI137" s="480"/>
      <c r="AJ137" s="270"/>
      <c r="AK137" s="270"/>
      <c r="AL137" s="270"/>
      <c r="AM137" s="270"/>
      <c r="AN137" s="334">
        <v>0</v>
      </c>
      <c r="AO137" s="480"/>
      <c r="AP137" s="270"/>
      <c r="AQ137" s="270"/>
      <c r="AR137" s="270"/>
      <c r="AS137" s="270"/>
      <c r="AT137" s="334">
        <v>0</v>
      </c>
      <c r="AU137" s="368">
        <v>0</v>
      </c>
      <c r="AV137" s="302" t="s">
        <v>504</v>
      </c>
    </row>
    <row r="138" spans="1:48" s="131" customFormat="1" ht="33.75" customHeight="1" x14ac:dyDescent="0.2">
      <c r="A138" s="1018"/>
      <c r="B138" s="1018"/>
      <c r="C138" s="1018"/>
      <c r="D138" s="1018"/>
      <c r="E138" s="1018"/>
      <c r="F138" s="1184"/>
      <c r="G138" s="1161"/>
      <c r="H138" s="1185"/>
      <c r="I138" s="1185"/>
      <c r="J138" s="1185"/>
      <c r="K138" s="1185"/>
      <c r="L138" s="1185"/>
      <c r="M138" s="1182"/>
      <c r="N138" s="238" t="s">
        <v>524</v>
      </c>
      <c r="O138" s="240" t="s">
        <v>525</v>
      </c>
      <c r="P138" s="140" t="s">
        <v>13</v>
      </c>
      <c r="Q138" s="156">
        <v>0</v>
      </c>
      <c r="R138" s="156">
        <v>10</v>
      </c>
      <c r="S138" s="156">
        <v>0</v>
      </c>
      <c r="T138" s="156">
        <v>5</v>
      </c>
      <c r="U138" s="156">
        <v>5</v>
      </c>
      <c r="V138" s="219">
        <v>0</v>
      </c>
      <c r="W138" s="480"/>
      <c r="X138" s="270"/>
      <c r="Y138" s="270"/>
      <c r="Z138" s="270"/>
      <c r="AA138" s="270"/>
      <c r="AB138" s="334">
        <v>0</v>
      </c>
      <c r="AC138" s="480"/>
      <c r="AD138" s="270"/>
      <c r="AE138" s="270"/>
      <c r="AF138" s="270"/>
      <c r="AG138" s="500"/>
      <c r="AH138" s="334">
        <v>0</v>
      </c>
      <c r="AI138" s="480"/>
      <c r="AJ138" s="270"/>
      <c r="AK138" s="270"/>
      <c r="AL138" s="270"/>
      <c r="AM138" s="500"/>
      <c r="AN138" s="334">
        <v>0</v>
      </c>
      <c r="AO138" s="480"/>
      <c r="AP138" s="270"/>
      <c r="AQ138" s="270"/>
      <c r="AR138" s="270"/>
      <c r="AS138" s="270"/>
      <c r="AT138" s="334">
        <v>0</v>
      </c>
      <c r="AU138" s="368">
        <v>0</v>
      </c>
      <c r="AV138" s="302" t="s">
        <v>504</v>
      </c>
    </row>
    <row r="139" spans="1:48" s="131" customFormat="1" ht="130.5" customHeight="1" x14ac:dyDescent="0.2">
      <c r="A139" s="1018"/>
      <c r="B139" s="1018"/>
      <c r="C139" s="1018"/>
      <c r="D139" s="1018"/>
      <c r="E139" s="1018"/>
      <c r="F139" s="1069"/>
      <c r="G139" s="1093"/>
      <c r="H139" s="1083"/>
      <c r="I139" s="1083"/>
      <c r="J139" s="1083"/>
      <c r="K139" s="1083"/>
      <c r="L139" s="1083"/>
      <c r="M139" s="1183"/>
      <c r="N139" s="1588" t="s">
        <v>519</v>
      </c>
      <c r="O139" s="1171" t="s">
        <v>2070</v>
      </c>
      <c r="P139" s="1259" t="s">
        <v>13</v>
      </c>
      <c r="Q139" s="1259">
        <v>0</v>
      </c>
      <c r="R139" s="1259">
        <v>1</v>
      </c>
      <c r="S139" s="1259">
        <v>0</v>
      </c>
      <c r="T139" s="1259">
        <v>1</v>
      </c>
      <c r="U139" s="1259">
        <v>0</v>
      </c>
      <c r="V139" s="1587">
        <v>0</v>
      </c>
      <c r="W139" s="1565"/>
      <c r="X139" s="1582"/>
      <c r="Y139" s="1582"/>
      <c r="Z139" s="1582"/>
      <c r="AA139" s="1582"/>
      <c r="AB139" s="1583">
        <v>0</v>
      </c>
      <c r="AC139" s="1572"/>
      <c r="AD139" s="1570"/>
      <c r="AE139" s="1570"/>
      <c r="AF139" s="1570"/>
      <c r="AG139" s="1268"/>
      <c r="AH139" s="1501">
        <v>0</v>
      </c>
      <c r="AI139" s="1572"/>
      <c r="AJ139" s="1570"/>
      <c r="AK139" s="1570"/>
      <c r="AL139" s="1570"/>
      <c r="AM139" s="1570"/>
      <c r="AN139" s="1501">
        <v>0</v>
      </c>
      <c r="AO139" s="1572"/>
      <c r="AP139" s="1570"/>
      <c r="AQ139" s="1570"/>
      <c r="AR139" s="1570"/>
      <c r="AS139" s="1570"/>
      <c r="AT139" s="1501">
        <v>0</v>
      </c>
      <c r="AU139" s="1567">
        <v>0</v>
      </c>
      <c r="AV139" s="1568" t="s">
        <v>504</v>
      </c>
    </row>
    <row r="140" spans="1:48" s="131" customFormat="1" ht="78.75" customHeight="1" x14ac:dyDescent="0.2">
      <c r="A140" s="1018"/>
      <c r="B140" s="1018"/>
      <c r="C140" s="1018"/>
      <c r="D140" s="1018"/>
      <c r="E140" s="1018"/>
      <c r="F140" s="287" t="s">
        <v>2199</v>
      </c>
      <c r="G140" s="927" t="s">
        <v>2196</v>
      </c>
      <c r="H140" s="533">
        <v>3.01</v>
      </c>
      <c r="I140" s="256">
        <v>2.08</v>
      </c>
      <c r="J140" s="256">
        <v>3.01</v>
      </c>
      <c r="K140" s="256">
        <v>2.59</v>
      </c>
      <c r="L140" s="256">
        <v>2.08</v>
      </c>
      <c r="M140" s="340">
        <v>2.08</v>
      </c>
      <c r="N140" s="1588"/>
      <c r="O140" s="1171"/>
      <c r="P140" s="1259"/>
      <c r="Q140" s="1259"/>
      <c r="R140" s="1259"/>
      <c r="S140" s="1259"/>
      <c r="T140" s="1259"/>
      <c r="U140" s="1259"/>
      <c r="V140" s="1587"/>
      <c r="W140" s="1565"/>
      <c r="X140" s="1582"/>
      <c r="Y140" s="1582"/>
      <c r="Z140" s="1582"/>
      <c r="AA140" s="1582"/>
      <c r="AB140" s="1583"/>
      <c r="AC140" s="1585"/>
      <c r="AD140" s="1584"/>
      <c r="AE140" s="1584"/>
      <c r="AF140" s="1584"/>
      <c r="AG140" s="1268"/>
      <c r="AH140" s="1581"/>
      <c r="AI140" s="1585"/>
      <c r="AJ140" s="1584"/>
      <c r="AK140" s="1584"/>
      <c r="AL140" s="1584"/>
      <c r="AM140" s="1584"/>
      <c r="AN140" s="1581"/>
      <c r="AO140" s="1585"/>
      <c r="AP140" s="1584"/>
      <c r="AQ140" s="1584"/>
      <c r="AR140" s="1584"/>
      <c r="AS140" s="1584"/>
      <c r="AT140" s="1581"/>
      <c r="AU140" s="1567"/>
      <c r="AV140" s="1574"/>
    </row>
    <row r="141" spans="1:48" s="131" customFormat="1" ht="80.25" customHeight="1" x14ac:dyDescent="0.2">
      <c r="A141" s="1018"/>
      <c r="B141" s="1018"/>
      <c r="C141" s="1018"/>
      <c r="D141" s="1018"/>
      <c r="E141" s="1018"/>
      <c r="F141" s="287" t="s">
        <v>2200</v>
      </c>
      <c r="G141" s="927" t="s">
        <v>2197</v>
      </c>
      <c r="H141" s="533">
        <v>2.31</v>
      </c>
      <c r="I141" s="256">
        <v>1.58</v>
      </c>
      <c r="J141" s="256">
        <v>2.31</v>
      </c>
      <c r="K141" s="256">
        <v>2</v>
      </c>
      <c r="L141" s="256">
        <v>1.7</v>
      </c>
      <c r="M141" s="340">
        <v>1.58</v>
      </c>
      <c r="N141" s="1588"/>
      <c r="O141" s="1171"/>
      <c r="P141" s="1259"/>
      <c r="Q141" s="1259"/>
      <c r="R141" s="1259"/>
      <c r="S141" s="1259"/>
      <c r="T141" s="1259"/>
      <c r="U141" s="1259"/>
      <c r="V141" s="1587"/>
      <c r="W141" s="1565"/>
      <c r="X141" s="1582"/>
      <c r="Y141" s="1582"/>
      <c r="Z141" s="1582"/>
      <c r="AA141" s="1582"/>
      <c r="AB141" s="1583"/>
      <c r="AC141" s="1585"/>
      <c r="AD141" s="1584"/>
      <c r="AE141" s="1584"/>
      <c r="AF141" s="1584"/>
      <c r="AG141" s="1268"/>
      <c r="AH141" s="1581"/>
      <c r="AI141" s="1585"/>
      <c r="AJ141" s="1584"/>
      <c r="AK141" s="1584"/>
      <c r="AL141" s="1584"/>
      <c r="AM141" s="1584"/>
      <c r="AN141" s="1581"/>
      <c r="AO141" s="1585"/>
      <c r="AP141" s="1584"/>
      <c r="AQ141" s="1584"/>
      <c r="AR141" s="1584"/>
      <c r="AS141" s="1584"/>
      <c r="AT141" s="1581"/>
      <c r="AU141" s="1567"/>
      <c r="AV141" s="1574"/>
    </row>
    <row r="142" spans="1:48" s="131" customFormat="1" ht="83.25" customHeight="1" x14ac:dyDescent="0.2">
      <c r="A142" s="1018"/>
      <c r="B142" s="1018"/>
      <c r="C142" s="1018"/>
      <c r="D142" s="1018"/>
      <c r="E142" s="1018"/>
      <c r="F142" s="287" t="s">
        <v>2201</v>
      </c>
      <c r="G142" s="927" t="s">
        <v>2198</v>
      </c>
      <c r="H142" s="533">
        <v>16.46</v>
      </c>
      <c r="I142" s="256">
        <v>12.49</v>
      </c>
      <c r="J142" s="256">
        <v>16.46</v>
      </c>
      <c r="K142" s="256">
        <v>15.1</v>
      </c>
      <c r="L142" s="256">
        <v>13.6</v>
      </c>
      <c r="M142" s="340">
        <v>12.49</v>
      </c>
      <c r="N142" s="1588"/>
      <c r="O142" s="1171"/>
      <c r="P142" s="1259"/>
      <c r="Q142" s="1259"/>
      <c r="R142" s="1259"/>
      <c r="S142" s="1259"/>
      <c r="T142" s="1259"/>
      <c r="U142" s="1259"/>
      <c r="V142" s="1587"/>
      <c r="W142" s="1565"/>
      <c r="X142" s="1582"/>
      <c r="Y142" s="1582"/>
      <c r="Z142" s="1582"/>
      <c r="AA142" s="1582"/>
      <c r="AB142" s="1583"/>
      <c r="AC142" s="1573"/>
      <c r="AD142" s="1571"/>
      <c r="AE142" s="1571"/>
      <c r="AF142" s="1571"/>
      <c r="AG142" s="1269"/>
      <c r="AH142" s="1502"/>
      <c r="AI142" s="1573"/>
      <c r="AJ142" s="1571"/>
      <c r="AK142" s="1571"/>
      <c r="AL142" s="1571"/>
      <c r="AM142" s="1571"/>
      <c r="AN142" s="1502"/>
      <c r="AO142" s="1573"/>
      <c r="AP142" s="1571"/>
      <c r="AQ142" s="1571"/>
      <c r="AR142" s="1571"/>
      <c r="AS142" s="1571"/>
      <c r="AT142" s="1502"/>
      <c r="AU142" s="1567"/>
      <c r="AV142" s="1569"/>
    </row>
    <row r="143" spans="1:48" s="131" customFormat="1" ht="127.5" x14ac:dyDescent="0.2">
      <c r="A143" s="1018"/>
      <c r="B143" s="1018"/>
      <c r="C143" s="1018"/>
      <c r="D143" s="1018"/>
      <c r="E143" s="1018"/>
      <c r="F143" s="1068" t="s">
        <v>763</v>
      </c>
      <c r="G143" s="1092" t="s">
        <v>764</v>
      </c>
      <c r="H143" s="1082">
        <v>0</v>
      </c>
      <c r="I143" s="1082">
        <v>500</v>
      </c>
      <c r="J143" s="1082">
        <v>50</v>
      </c>
      <c r="K143" s="1082">
        <v>200</v>
      </c>
      <c r="L143" s="1082">
        <v>350</v>
      </c>
      <c r="M143" s="1164">
        <v>500</v>
      </c>
      <c r="N143" s="238" t="s">
        <v>521</v>
      </c>
      <c r="O143" s="240" t="s">
        <v>520</v>
      </c>
      <c r="P143" s="140" t="s">
        <v>13</v>
      </c>
      <c r="Q143" s="156">
        <v>0</v>
      </c>
      <c r="R143" s="156">
        <v>1</v>
      </c>
      <c r="S143" s="156">
        <v>0</v>
      </c>
      <c r="T143" s="156">
        <v>0</v>
      </c>
      <c r="U143" s="156">
        <v>1</v>
      </c>
      <c r="V143" s="219">
        <v>0</v>
      </c>
      <c r="W143" s="480"/>
      <c r="X143" s="270"/>
      <c r="Y143" s="270"/>
      <c r="Z143" s="270"/>
      <c r="AA143" s="270"/>
      <c r="AB143" s="334">
        <v>0</v>
      </c>
      <c r="AC143" s="480"/>
      <c r="AD143" s="270"/>
      <c r="AE143" s="270"/>
      <c r="AF143" s="270"/>
      <c r="AG143" s="270"/>
      <c r="AH143" s="334">
        <v>0</v>
      </c>
      <c r="AI143" s="480"/>
      <c r="AJ143" s="270"/>
      <c r="AK143" s="270"/>
      <c r="AL143" s="270"/>
      <c r="AM143" s="270"/>
      <c r="AN143" s="334">
        <v>0</v>
      </c>
      <c r="AO143" s="480"/>
      <c r="AP143" s="270"/>
      <c r="AQ143" s="270"/>
      <c r="AR143" s="270"/>
      <c r="AS143" s="270"/>
      <c r="AT143" s="334">
        <v>0</v>
      </c>
      <c r="AU143" s="368">
        <v>0</v>
      </c>
      <c r="AV143" s="302" t="s">
        <v>504</v>
      </c>
    </row>
    <row r="144" spans="1:48" s="131" customFormat="1" ht="63" customHeight="1" x14ac:dyDescent="0.2">
      <c r="A144" s="1018"/>
      <c r="B144" s="1018"/>
      <c r="C144" s="1018"/>
      <c r="D144" s="1018"/>
      <c r="E144" s="1018"/>
      <c r="F144" s="1069"/>
      <c r="G144" s="1093"/>
      <c r="H144" s="1083"/>
      <c r="I144" s="1083"/>
      <c r="J144" s="1083"/>
      <c r="K144" s="1083"/>
      <c r="L144" s="1083"/>
      <c r="M144" s="1183"/>
      <c r="N144" s="238" t="s">
        <v>522</v>
      </c>
      <c r="O144" s="240" t="s">
        <v>523</v>
      </c>
      <c r="P144" s="140" t="s">
        <v>13</v>
      </c>
      <c r="Q144" s="156">
        <v>0</v>
      </c>
      <c r="R144" s="156">
        <v>1</v>
      </c>
      <c r="S144" s="156">
        <v>0</v>
      </c>
      <c r="T144" s="156">
        <v>0</v>
      </c>
      <c r="U144" s="156">
        <v>1</v>
      </c>
      <c r="V144" s="219">
        <v>0</v>
      </c>
      <c r="W144" s="480"/>
      <c r="X144" s="270"/>
      <c r="Y144" s="270"/>
      <c r="Z144" s="270"/>
      <c r="AA144" s="270"/>
      <c r="AB144" s="334">
        <v>0</v>
      </c>
      <c r="AC144" s="480"/>
      <c r="AD144" s="270"/>
      <c r="AE144" s="270"/>
      <c r="AF144" s="270"/>
      <c r="AG144" s="270"/>
      <c r="AH144" s="334">
        <v>0</v>
      </c>
      <c r="AI144" s="480"/>
      <c r="AJ144" s="270"/>
      <c r="AK144" s="270"/>
      <c r="AL144" s="270"/>
      <c r="AM144" s="270"/>
      <c r="AN144" s="334">
        <v>0</v>
      </c>
      <c r="AO144" s="480"/>
      <c r="AP144" s="270"/>
      <c r="AQ144" s="270"/>
      <c r="AR144" s="270"/>
      <c r="AS144" s="270"/>
      <c r="AT144" s="334">
        <v>0</v>
      </c>
      <c r="AU144" s="368">
        <v>0</v>
      </c>
      <c r="AV144" s="302" t="s">
        <v>504</v>
      </c>
    </row>
    <row r="145" spans="1:48" s="131" customFormat="1" ht="73.5" customHeight="1" x14ac:dyDescent="0.2">
      <c r="A145" s="1018"/>
      <c r="B145" s="1018"/>
      <c r="C145" s="1018"/>
      <c r="D145" s="1018"/>
      <c r="E145" s="1018"/>
      <c r="F145" s="1068" t="s">
        <v>767</v>
      </c>
      <c r="G145" s="1092" t="s">
        <v>768</v>
      </c>
      <c r="H145" s="1082">
        <v>66</v>
      </c>
      <c r="I145" s="1082">
        <v>59</v>
      </c>
      <c r="J145" s="1082">
        <v>65</v>
      </c>
      <c r="K145" s="1082">
        <v>63</v>
      </c>
      <c r="L145" s="1082">
        <v>62</v>
      </c>
      <c r="M145" s="1164">
        <v>59</v>
      </c>
      <c r="N145" s="238" t="s">
        <v>526</v>
      </c>
      <c r="O145" s="240" t="s">
        <v>527</v>
      </c>
      <c r="P145" s="140" t="s">
        <v>13</v>
      </c>
      <c r="Q145" s="156">
        <v>0</v>
      </c>
      <c r="R145" s="156">
        <v>2</v>
      </c>
      <c r="S145" s="156">
        <v>0</v>
      </c>
      <c r="T145" s="156">
        <v>1</v>
      </c>
      <c r="U145" s="156">
        <v>1</v>
      </c>
      <c r="V145" s="219">
        <v>0</v>
      </c>
      <c r="W145" s="480"/>
      <c r="X145" s="270"/>
      <c r="Y145" s="270"/>
      <c r="Z145" s="270"/>
      <c r="AA145" s="270"/>
      <c r="AB145" s="334">
        <v>0</v>
      </c>
      <c r="AC145" s="480"/>
      <c r="AD145" s="270"/>
      <c r="AE145" s="270"/>
      <c r="AF145" s="270"/>
      <c r="AG145" s="270"/>
      <c r="AH145" s="334">
        <v>0</v>
      </c>
      <c r="AI145" s="480"/>
      <c r="AJ145" s="270"/>
      <c r="AK145" s="270"/>
      <c r="AL145" s="270"/>
      <c r="AM145" s="270"/>
      <c r="AN145" s="334">
        <v>0</v>
      </c>
      <c r="AO145" s="480"/>
      <c r="AP145" s="270"/>
      <c r="AQ145" s="270"/>
      <c r="AR145" s="270"/>
      <c r="AS145" s="270"/>
      <c r="AT145" s="334">
        <v>0</v>
      </c>
      <c r="AU145" s="368">
        <v>0</v>
      </c>
      <c r="AV145" s="302" t="s">
        <v>504</v>
      </c>
    </row>
    <row r="146" spans="1:48" s="131" customFormat="1" ht="63.75" customHeight="1" x14ac:dyDescent="0.2">
      <c r="A146" s="1018"/>
      <c r="B146" s="1018"/>
      <c r="C146" s="1018"/>
      <c r="D146" s="1018"/>
      <c r="E146" s="1018"/>
      <c r="F146" s="1184"/>
      <c r="G146" s="1161"/>
      <c r="H146" s="1185"/>
      <c r="I146" s="1185"/>
      <c r="J146" s="1185"/>
      <c r="K146" s="1185"/>
      <c r="L146" s="1185"/>
      <c r="M146" s="1182"/>
      <c r="N146" s="238" t="s">
        <v>537</v>
      </c>
      <c r="O146" s="240" t="s">
        <v>538</v>
      </c>
      <c r="P146" s="140" t="s">
        <v>13</v>
      </c>
      <c r="Q146" s="156">
        <v>0</v>
      </c>
      <c r="R146" s="156">
        <v>15</v>
      </c>
      <c r="S146" s="156">
        <v>0</v>
      </c>
      <c r="T146" s="156">
        <v>5</v>
      </c>
      <c r="U146" s="156">
        <v>5</v>
      </c>
      <c r="V146" s="219">
        <v>5</v>
      </c>
      <c r="W146" s="480"/>
      <c r="X146" s="270"/>
      <c r="Y146" s="270"/>
      <c r="Z146" s="270"/>
      <c r="AA146" s="270"/>
      <c r="AB146" s="334">
        <v>0</v>
      </c>
      <c r="AC146" s="480"/>
      <c r="AD146" s="270"/>
      <c r="AE146" s="270"/>
      <c r="AF146" s="270"/>
      <c r="AG146" s="270"/>
      <c r="AH146" s="334">
        <v>0</v>
      </c>
      <c r="AI146" s="480"/>
      <c r="AJ146" s="270"/>
      <c r="AK146" s="270"/>
      <c r="AL146" s="270"/>
      <c r="AM146" s="270"/>
      <c r="AN146" s="334">
        <v>0</v>
      </c>
      <c r="AO146" s="480"/>
      <c r="AP146" s="270"/>
      <c r="AQ146" s="270"/>
      <c r="AR146" s="270"/>
      <c r="AS146" s="270"/>
      <c r="AT146" s="334">
        <v>0</v>
      </c>
      <c r="AU146" s="368">
        <v>0</v>
      </c>
      <c r="AV146" s="302" t="s">
        <v>504</v>
      </c>
    </row>
    <row r="147" spans="1:48" s="131" customFormat="1" ht="128.25" customHeight="1" x14ac:dyDescent="0.2">
      <c r="A147" s="1018"/>
      <c r="B147" s="1018"/>
      <c r="C147" s="1018"/>
      <c r="D147" s="1018"/>
      <c r="E147" s="1018"/>
      <c r="F147" s="1184"/>
      <c r="G147" s="1161"/>
      <c r="H147" s="1185"/>
      <c r="I147" s="1185"/>
      <c r="J147" s="1185"/>
      <c r="K147" s="1185"/>
      <c r="L147" s="1185"/>
      <c r="M147" s="1182"/>
      <c r="N147" s="238" t="s">
        <v>539</v>
      </c>
      <c r="O147" s="240" t="s">
        <v>540</v>
      </c>
      <c r="P147" s="140" t="s">
        <v>13</v>
      </c>
      <c r="Q147" s="156">
        <v>0</v>
      </c>
      <c r="R147" s="156">
        <v>3</v>
      </c>
      <c r="S147" s="156">
        <v>0</v>
      </c>
      <c r="T147" s="156">
        <v>1</v>
      </c>
      <c r="U147" s="156">
        <v>1</v>
      </c>
      <c r="V147" s="219">
        <v>1</v>
      </c>
      <c r="W147" s="480"/>
      <c r="X147" s="270"/>
      <c r="Y147" s="270"/>
      <c r="Z147" s="270"/>
      <c r="AA147" s="270"/>
      <c r="AB147" s="334">
        <v>0</v>
      </c>
      <c r="AC147" s="480"/>
      <c r="AD147" s="270"/>
      <c r="AE147" s="270"/>
      <c r="AF147" s="270"/>
      <c r="AG147" s="270"/>
      <c r="AH147" s="334">
        <v>0</v>
      </c>
      <c r="AI147" s="480"/>
      <c r="AJ147" s="270"/>
      <c r="AK147" s="270"/>
      <c r="AL147" s="270"/>
      <c r="AM147" s="270"/>
      <c r="AN147" s="334">
        <v>0</v>
      </c>
      <c r="AO147" s="480"/>
      <c r="AP147" s="270"/>
      <c r="AQ147" s="270"/>
      <c r="AR147" s="270"/>
      <c r="AS147" s="270"/>
      <c r="AT147" s="334">
        <v>0</v>
      </c>
      <c r="AU147" s="368">
        <v>0</v>
      </c>
      <c r="AV147" s="302" t="s">
        <v>504</v>
      </c>
    </row>
    <row r="148" spans="1:48" s="131" customFormat="1" ht="60" customHeight="1" x14ac:dyDescent="0.2">
      <c r="A148" s="1018"/>
      <c r="B148" s="1018"/>
      <c r="C148" s="1018"/>
      <c r="D148" s="1018"/>
      <c r="E148" s="1018"/>
      <c r="F148" s="1069"/>
      <c r="G148" s="1093"/>
      <c r="H148" s="1083"/>
      <c r="I148" s="1083"/>
      <c r="J148" s="1083"/>
      <c r="K148" s="1083"/>
      <c r="L148" s="1083"/>
      <c r="M148" s="1183"/>
      <c r="N148" s="238" t="s">
        <v>534</v>
      </c>
      <c r="O148" s="240" t="s">
        <v>535</v>
      </c>
      <c r="P148" s="140" t="s">
        <v>13</v>
      </c>
      <c r="Q148" s="156">
        <v>0</v>
      </c>
      <c r="R148" s="156">
        <v>3</v>
      </c>
      <c r="S148" s="156">
        <v>0</v>
      </c>
      <c r="T148" s="156">
        <v>1</v>
      </c>
      <c r="U148" s="156">
        <v>1</v>
      </c>
      <c r="V148" s="219">
        <v>1</v>
      </c>
      <c r="W148" s="480"/>
      <c r="X148" s="270"/>
      <c r="Y148" s="270"/>
      <c r="Z148" s="270"/>
      <c r="AA148" s="270"/>
      <c r="AB148" s="334">
        <v>0</v>
      </c>
      <c r="AC148" s="480"/>
      <c r="AD148" s="270"/>
      <c r="AE148" s="270"/>
      <c r="AF148" s="270"/>
      <c r="AG148" s="270"/>
      <c r="AH148" s="334">
        <v>0</v>
      </c>
      <c r="AI148" s="480"/>
      <c r="AJ148" s="270"/>
      <c r="AK148" s="270"/>
      <c r="AL148" s="270"/>
      <c r="AM148" s="270"/>
      <c r="AN148" s="334">
        <v>0</v>
      </c>
      <c r="AO148" s="480"/>
      <c r="AP148" s="270"/>
      <c r="AQ148" s="270"/>
      <c r="AR148" s="270"/>
      <c r="AS148" s="270"/>
      <c r="AT148" s="334">
        <v>0</v>
      </c>
      <c r="AU148" s="368">
        <v>0</v>
      </c>
      <c r="AV148" s="302" t="s">
        <v>504</v>
      </c>
    </row>
    <row r="149" spans="1:48" s="131" customFormat="1" ht="140.25" customHeight="1" x14ac:dyDescent="0.2">
      <c r="A149" s="1018"/>
      <c r="B149" s="1018"/>
      <c r="C149" s="1018"/>
      <c r="D149" s="1018"/>
      <c r="E149" s="1018"/>
      <c r="F149" s="332" t="s">
        <v>2284</v>
      </c>
      <c r="G149" s="862" t="s">
        <v>765</v>
      </c>
      <c r="H149" s="532">
        <v>0</v>
      </c>
      <c r="I149" s="531">
        <v>5000</v>
      </c>
      <c r="J149" s="531">
        <v>1250</v>
      </c>
      <c r="K149" s="531">
        <v>2500</v>
      </c>
      <c r="L149" s="531">
        <v>3750</v>
      </c>
      <c r="M149" s="534">
        <v>5000</v>
      </c>
      <c r="N149" s="238" t="s">
        <v>766</v>
      </c>
      <c r="O149" s="240" t="s">
        <v>536</v>
      </c>
      <c r="P149" s="140" t="s">
        <v>12</v>
      </c>
      <c r="Q149" s="156">
        <v>0</v>
      </c>
      <c r="R149" s="156">
        <v>8</v>
      </c>
      <c r="S149" s="156">
        <v>2</v>
      </c>
      <c r="T149" s="156">
        <v>2</v>
      </c>
      <c r="U149" s="156">
        <v>2</v>
      </c>
      <c r="V149" s="219">
        <v>2</v>
      </c>
      <c r="W149" s="480"/>
      <c r="X149" s="270"/>
      <c r="Y149" s="270"/>
      <c r="Z149" s="270"/>
      <c r="AA149" s="270"/>
      <c r="AB149" s="334">
        <v>0</v>
      </c>
      <c r="AC149" s="481"/>
      <c r="AD149" s="336"/>
      <c r="AE149" s="336"/>
      <c r="AF149" s="336"/>
      <c r="AG149" s="336"/>
      <c r="AH149" s="367">
        <v>0</v>
      </c>
      <c r="AI149" s="481"/>
      <c r="AJ149" s="336"/>
      <c r="AK149" s="336"/>
      <c r="AL149" s="336"/>
      <c r="AM149" s="336"/>
      <c r="AN149" s="367">
        <v>0</v>
      </c>
      <c r="AO149" s="481"/>
      <c r="AP149" s="336"/>
      <c r="AQ149" s="336"/>
      <c r="AR149" s="336"/>
      <c r="AS149" s="336"/>
      <c r="AT149" s="367">
        <v>0</v>
      </c>
      <c r="AU149" s="368">
        <v>0</v>
      </c>
      <c r="AV149" s="302" t="s">
        <v>504</v>
      </c>
    </row>
    <row r="150" spans="1:48" s="131" customFormat="1" ht="15.75" customHeight="1" thickBot="1" x14ac:dyDescent="0.25">
      <c r="A150" s="1019"/>
      <c r="B150" s="1019"/>
      <c r="C150" s="1019"/>
      <c r="D150" s="822"/>
      <c r="E150" s="822"/>
      <c r="F150" s="823"/>
      <c r="G150" s="824"/>
      <c r="H150" s="824"/>
      <c r="I150" s="824"/>
      <c r="J150" s="824"/>
      <c r="K150" s="824"/>
      <c r="L150" s="824"/>
      <c r="M150" s="825"/>
      <c r="N150" s="826"/>
      <c r="O150" s="827"/>
      <c r="P150" s="827"/>
      <c r="Q150" s="828"/>
      <c r="R150" s="828"/>
      <c r="S150" s="828"/>
      <c r="T150" s="828"/>
      <c r="U150" s="828"/>
      <c r="V150" s="829"/>
      <c r="W150" s="830">
        <f>+SUM(W127:W149)</f>
        <v>0</v>
      </c>
      <c r="X150" s="831">
        <f t="shared" ref="X150:AB150" si="109">+SUM(X127:X149)</f>
        <v>0</v>
      </c>
      <c r="Y150" s="831">
        <f t="shared" si="109"/>
        <v>0</v>
      </c>
      <c r="Z150" s="831">
        <f t="shared" si="109"/>
        <v>0</v>
      </c>
      <c r="AA150" s="831">
        <f t="shared" si="109"/>
        <v>0</v>
      </c>
      <c r="AB150" s="832">
        <f t="shared" si="109"/>
        <v>0</v>
      </c>
      <c r="AC150" s="830">
        <f>+SUM(AC127:AC149)</f>
        <v>0</v>
      </c>
      <c r="AD150" s="831">
        <f t="shared" ref="AD150" si="110">+SUM(AD127:AD149)</f>
        <v>0</v>
      </c>
      <c r="AE150" s="831">
        <f t="shared" ref="AE150" si="111">+SUM(AE127:AE149)</f>
        <v>0</v>
      </c>
      <c r="AF150" s="831">
        <f t="shared" ref="AF150" si="112">+SUM(AF127:AF149)</f>
        <v>0</v>
      </c>
      <c r="AG150" s="831">
        <f t="shared" ref="AG150" si="113">+SUM(AG127:AG149)</f>
        <v>0</v>
      </c>
      <c r="AH150" s="832">
        <f t="shared" ref="AH150" si="114">+SUM(AH127:AH149)</f>
        <v>0</v>
      </c>
      <c r="AI150" s="830">
        <f>+SUM(AI127:AI149)</f>
        <v>0</v>
      </c>
      <c r="AJ150" s="831">
        <f t="shared" ref="AJ150" si="115">+SUM(AJ127:AJ149)</f>
        <v>0</v>
      </c>
      <c r="AK150" s="831">
        <f t="shared" ref="AK150" si="116">+SUM(AK127:AK149)</f>
        <v>0</v>
      </c>
      <c r="AL150" s="831">
        <f t="shared" ref="AL150" si="117">+SUM(AL127:AL149)</f>
        <v>0</v>
      </c>
      <c r="AM150" s="831">
        <f t="shared" ref="AM150" si="118">+SUM(AM127:AM149)</f>
        <v>0</v>
      </c>
      <c r="AN150" s="832">
        <f t="shared" ref="AN150" si="119">+SUM(AN127:AN149)</f>
        <v>0</v>
      </c>
      <c r="AO150" s="830">
        <f>+SUM(AO127:AO149)</f>
        <v>0</v>
      </c>
      <c r="AP150" s="831">
        <f t="shared" ref="AP150" si="120">+SUM(AP127:AP149)</f>
        <v>0</v>
      </c>
      <c r="AQ150" s="831">
        <f t="shared" ref="AQ150" si="121">+SUM(AQ127:AQ149)</f>
        <v>0</v>
      </c>
      <c r="AR150" s="831">
        <f t="shared" ref="AR150" si="122">+SUM(AR127:AR149)</f>
        <v>0</v>
      </c>
      <c r="AS150" s="831">
        <f t="shared" ref="AS150" si="123">+SUM(AS127:AS149)</f>
        <v>0</v>
      </c>
      <c r="AT150" s="832">
        <f t="shared" ref="AT150:AU150" si="124">+SUM(AT127:AT149)</f>
        <v>0</v>
      </c>
      <c r="AU150" s="832">
        <f t="shared" si="124"/>
        <v>0</v>
      </c>
      <c r="AV150" s="833"/>
    </row>
  </sheetData>
  <mergeCells count="668">
    <mergeCell ref="AJ55:AJ57"/>
    <mergeCell ref="AK55:AK57"/>
    <mergeCell ref="AL55:AL57"/>
    <mergeCell ref="AM55:AM57"/>
    <mergeCell ref="AV42:AV48"/>
    <mergeCell ref="C127:C150"/>
    <mergeCell ref="B127:B150"/>
    <mergeCell ref="AN55:AN57"/>
    <mergeCell ref="AO55:AO57"/>
    <mergeCell ref="AP55:AP57"/>
    <mergeCell ref="AQ55:AQ57"/>
    <mergeCell ref="AR55:AR57"/>
    <mergeCell ref="W53:W54"/>
    <mergeCell ref="X53:X54"/>
    <mergeCell ref="Y53:Y54"/>
    <mergeCell ref="Z53:Z54"/>
    <mergeCell ref="AA53:AA54"/>
    <mergeCell ref="AB53:AB54"/>
    <mergeCell ref="AC53:AC54"/>
    <mergeCell ref="AD53:AD54"/>
    <mergeCell ref="AE53:AE54"/>
    <mergeCell ref="AF53:AF54"/>
    <mergeCell ref="AL53:AL54"/>
    <mergeCell ref="AM53:AM54"/>
    <mergeCell ref="AN53:AN54"/>
    <mergeCell ref="AO53:AO54"/>
    <mergeCell ref="A9:A150"/>
    <mergeCell ref="AS55:AS57"/>
    <mergeCell ref="AT55:AT57"/>
    <mergeCell ref="AU55:AU57"/>
    <mergeCell ref="AV55:AV57"/>
    <mergeCell ref="AU53:AU54"/>
    <mergeCell ref="AV53:AV54"/>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AP53:AP54"/>
    <mergeCell ref="AF9:AF20"/>
    <mergeCell ref="AQ53:AQ54"/>
    <mergeCell ref="AR53:AR54"/>
    <mergeCell ref="AQ9:AQ20"/>
    <mergeCell ref="AG53:AG54"/>
    <mergeCell ref="AH53:AH54"/>
    <mergeCell ref="AI53:AI54"/>
    <mergeCell ref="AJ53:AJ54"/>
    <mergeCell ref="AK53:AK54"/>
    <mergeCell ref="AK82:AK86"/>
    <mergeCell ref="AL82:AL86"/>
    <mergeCell ref="AK9:AK20"/>
    <mergeCell ref="AM9:AM20"/>
    <mergeCell ref="AN9:AN20"/>
    <mergeCell ref="AK75:AK76"/>
    <mergeCell ref="AL75:AL76"/>
    <mergeCell ref="AM75:AM76"/>
    <mergeCell ref="AN75:AN76"/>
    <mergeCell ref="AO75:AO76"/>
    <mergeCell ref="AP75:AP76"/>
    <mergeCell ref="AQ75:AQ76"/>
    <mergeCell ref="AR75:AR76"/>
    <mergeCell ref="AI66:AI67"/>
    <mergeCell ref="AJ66:AJ67"/>
    <mergeCell ref="AK66:AK67"/>
    <mergeCell ref="AV82:AV86"/>
    <mergeCell ref="AM82:AM86"/>
    <mergeCell ref="AN82:AN86"/>
    <mergeCell ref="AO82:AO86"/>
    <mergeCell ref="AP82:AP86"/>
    <mergeCell ref="AQ82:AQ86"/>
    <mergeCell ref="AR82:AR86"/>
    <mergeCell ref="AS82:AS86"/>
    <mergeCell ref="AT82:AT86"/>
    <mergeCell ref="AU82:AU86"/>
    <mergeCell ref="AB82:AB86"/>
    <mergeCell ref="AC82:AC86"/>
    <mergeCell ref="AD82:AD86"/>
    <mergeCell ref="AE82:AE86"/>
    <mergeCell ref="AF82:AF86"/>
    <mergeCell ref="AG82:AG86"/>
    <mergeCell ref="AH82:AH86"/>
    <mergeCell ref="AI82:AI86"/>
    <mergeCell ref="AJ82:AJ86"/>
    <mergeCell ref="Y82:Y86"/>
    <mergeCell ref="Z82:Z86"/>
    <mergeCell ref="AA82:AA86"/>
    <mergeCell ref="N82:N86"/>
    <mergeCell ref="O82:O86"/>
    <mergeCell ref="P82:P86"/>
    <mergeCell ref="Q82:Q86"/>
    <mergeCell ref="R82:R86"/>
    <mergeCell ref="S82:S86"/>
    <mergeCell ref="T82:T86"/>
    <mergeCell ref="AD121:AD122"/>
    <mergeCell ref="AE121:AE122"/>
    <mergeCell ref="N121:N122"/>
    <mergeCell ref="O121:O122"/>
    <mergeCell ref="P121:P122"/>
    <mergeCell ref="Q121:Q122"/>
    <mergeCell ref="R121:R122"/>
    <mergeCell ref="S121:S122"/>
    <mergeCell ref="T121:T122"/>
    <mergeCell ref="U121:U122"/>
    <mergeCell ref="V121:V122"/>
    <mergeCell ref="W121:W122"/>
    <mergeCell ref="X121:X122"/>
    <mergeCell ref="Y121:Y122"/>
    <mergeCell ref="Z121:Z122"/>
    <mergeCell ref="AA121:AA122"/>
    <mergeCell ref="AB121:AB122"/>
    <mergeCell ref="AC121:AC122"/>
    <mergeCell ref="AU121:AU122"/>
    <mergeCell ref="AV121:AV122"/>
    <mergeCell ref="AF121:AF122"/>
    <mergeCell ref="AG121:AG122"/>
    <mergeCell ref="AH121:AH122"/>
    <mergeCell ref="AI121:AI122"/>
    <mergeCell ref="AJ121:AJ122"/>
    <mergeCell ref="AK121:AK122"/>
    <mergeCell ref="AL121:AL122"/>
    <mergeCell ref="AM121:AM122"/>
    <mergeCell ref="AN121:AN122"/>
    <mergeCell ref="AO121:AO122"/>
    <mergeCell ref="AP121:AP122"/>
    <mergeCell ref="AQ121:AQ122"/>
    <mergeCell ref="AR121:AR122"/>
    <mergeCell ref="AS121:AS122"/>
    <mergeCell ref="AT121:AT122"/>
    <mergeCell ref="AV139:AV142"/>
    <mergeCell ref="AM139:AM142"/>
    <mergeCell ref="AN139:AN142"/>
    <mergeCell ref="AO139:AO142"/>
    <mergeCell ref="AP139:AP142"/>
    <mergeCell ref="AQ139:AQ142"/>
    <mergeCell ref="AR139:AR142"/>
    <mergeCell ref="AS139:AS142"/>
    <mergeCell ref="AT139:AT142"/>
    <mergeCell ref="AU139:AU142"/>
    <mergeCell ref="AD139:AD142"/>
    <mergeCell ref="AE139:AE142"/>
    <mergeCell ref="AF139:AF142"/>
    <mergeCell ref="AG139:AG142"/>
    <mergeCell ref="AH139:AH142"/>
    <mergeCell ref="AI139:AI142"/>
    <mergeCell ref="AJ139:AJ142"/>
    <mergeCell ref="AK139:AK142"/>
    <mergeCell ref="AL139:AL142"/>
    <mergeCell ref="N139:N142"/>
    <mergeCell ref="O139:O142"/>
    <mergeCell ref="P139:P142"/>
    <mergeCell ref="Q139:Q142"/>
    <mergeCell ref="R139:R142"/>
    <mergeCell ref="S139:S142"/>
    <mergeCell ref="T139:T142"/>
    <mergeCell ref="AA72:AA73"/>
    <mergeCell ref="AC72:AC73"/>
    <mergeCell ref="U139:U142"/>
    <mergeCell ref="N72:N73"/>
    <mergeCell ref="Q126:V126"/>
    <mergeCell ref="V139:V142"/>
    <mergeCell ref="W139:W142"/>
    <mergeCell ref="X139:X142"/>
    <mergeCell ref="Y139:Y142"/>
    <mergeCell ref="Z139:Z142"/>
    <mergeCell ref="AA139:AA142"/>
    <mergeCell ref="AB139:AB142"/>
    <mergeCell ref="AC139:AC142"/>
    <mergeCell ref="U82:U86"/>
    <mergeCell ref="V82:V86"/>
    <mergeCell ref="W82:W86"/>
    <mergeCell ref="X82:X86"/>
    <mergeCell ref="G21:G22"/>
    <mergeCell ref="H21:H22"/>
    <mergeCell ref="AU22:AU24"/>
    <mergeCell ref="G28:G29"/>
    <mergeCell ref="AD72:AD73"/>
    <mergeCell ref="AE72:AE73"/>
    <mergeCell ref="AF72:AF73"/>
    <mergeCell ref="O55:O57"/>
    <mergeCell ref="P55:P57"/>
    <mergeCell ref="Q55:Q57"/>
    <mergeCell ref="R55:R57"/>
    <mergeCell ref="S55:S57"/>
    <mergeCell ref="T55:T57"/>
    <mergeCell ref="U55:U57"/>
    <mergeCell ref="V72:V73"/>
    <mergeCell ref="V55:V57"/>
    <mergeCell ref="AB72:AB73"/>
    <mergeCell ref="X72:X73"/>
    <mergeCell ref="Y72:Y73"/>
    <mergeCell ref="Z72:Z73"/>
    <mergeCell ref="AS22:AS24"/>
    <mergeCell ref="W42:W48"/>
    <mergeCell ref="W22:W24"/>
    <mergeCell ref="X22:X24"/>
    <mergeCell ref="AT42:AT48"/>
    <mergeCell ref="AU42:AU48"/>
    <mergeCell ref="X42:X48"/>
    <mergeCell ref="AA42:AA48"/>
    <mergeCell ref="AB42:AB48"/>
    <mergeCell ref="AD42:AD48"/>
    <mergeCell ref="AG42:AG48"/>
    <mergeCell ref="AH42:AH48"/>
    <mergeCell ref="AJ42:AJ48"/>
    <mergeCell ref="AM42:AM48"/>
    <mergeCell ref="AN42:AN48"/>
    <mergeCell ref="AP42:AP48"/>
    <mergeCell ref="AS42:AS48"/>
    <mergeCell ref="Y42:Y48"/>
    <mergeCell ref="Z42:Z48"/>
    <mergeCell ref="AC42:AC48"/>
    <mergeCell ref="AE42:AE48"/>
    <mergeCell ref="AF42:AF48"/>
    <mergeCell ref="AI42:AI48"/>
    <mergeCell ref="AK42:AK48"/>
    <mergeCell ref="AL42:AL48"/>
    <mergeCell ref="AO42:AO48"/>
    <mergeCell ref="AQ42:AQ48"/>
    <mergeCell ref="AR42:AR48"/>
    <mergeCell ref="AV22:AV24"/>
    <mergeCell ref="Y22:Y24"/>
    <mergeCell ref="AB22:AB24"/>
    <mergeCell ref="AE22:AE24"/>
    <mergeCell ref="AH22:AH24"/>
    <mergeCell ref="AK22:AK24"/>
    <mergeCell ref="AN22:AN24"/>
    <mergeCell ref="AQ22:AQ24"/>
    <mergeCell ref="AT22:AT24"/>
    <mergeCell ref="Z22:Z24"/>
    <mergeCell ref="AA22:AA24"/>
    <mergeCell ref="AC22:AC24"/>
    <mergeCell ref="AD22:AD24"/>
    <mergeCell ref="AF22:AF24"/>
    <mergeCell ref="AG22:AG24"/>
    <mergeCell ref="AI22:AI24"/>
    <mergeCell ref="AJ22:AJ24"/>
    <mergeCell ref="AL22:AL24"/>
    <mergeCell ref="AM22:AM24"/>
    <mergeCell ref="AO22:AO24"/>
    <mergeCell ref="AP22:AP24"/>
    <mergeCell ref="AR22:AR24"/>
    <mergeCell ref="AT72:AT73"/>
    <mergeCell ref="AU72:AU73"/>
    <mergeCell ref="AV72:AV73"/>
    <mergeCell ref="AG72:AG73"/>
    <mergeCell ref="AH72:AH73"/>
    <mergeCell ref="AI72:AI73"/>
    <mergeCell ref="AJ72:AJ73"/>
    <mergeCell ref="AK72:AK73"/>
    <mergeCell ref="AL72:AL73"/>
    <mergeCell ref="AM72:AM73"/>
    <mergeCell ref="AN72:AN73"/>
    <mergeCell ref="AO72:AO73"/>
    <mergeCell ref="AQ72:AQ73"/>
    <mergeCell ref="AR72:AR73"/>
    <mergeCell ref="AS72:AS73"/>
    <mergeCell ref="AP72:AP73"/>
    <mergeCell ref="V35:V36"/>
    <mergeCell ref="N35:N36"/>
    <mergeCell ref="O35:O36"/>
    <mergeCell ref="N37:N38"/>
    <mergeCell ref="O37:O38"/>
    <mergeCell ref="P37:P38"/>
    <mergeCell ref="Q37:Q38"/>
    <mergeCell ref="R37:R38"/>
    <mergeCell ref="S37:S38"/>
    <mergeCell ref="T37:T38"/>
    <mergeCell ref="U37:U38"/>
    <mergeCell ref="AS53:AS54"/>
    <mergeCell ref="AT53:AT54"/>
    <mergeCell ref="W72:W73"/>
    <mergeCell ref="G99:G100"/>
    <mergeCell ref="H99:H100"/>
    <mergeCell ref="I99:I100"/>
    <mergeCell ref="J99:J100"/>
    <mergeCell ref="K99:K100"/>
    <mergeCell ref="L99:L100"/>
    <mergeCell ref="M93:M96"/>
    <mergeCell ref="G93:G96"/>
    <mergeCell ref="V53:V54"/>
    <mergeCell ref="Q53:Q54"/>
    <mergeCell ref="R53:R54"/>
    <mergeCell ref="S53:S54"/>
    <mergeCell ref="T53:T54"/>
    <mergeCell ref="U53:U54"/>
    <mergeCell ref="N55:N57"/>
    <mergeCell ref="O72:O73"/>
    <mergeCell ref="P72:P73"/>
    <mergeCell ref="Q72:Q73"/>
    <mergeCell ref="R72:R73"/>
    <mergeCell ref="L57:L60"/>
    <mergeCell ref="M57:M60"/>
    <mergeCell ref="M127:M131"/>
    <mergeCell ref="I145:I148"/>
    <mergeCell ref="J145:J148"/>
    <mergeCell ref="K145:K148"/>
    <mergeCell ref="L145:L148"/>
    <mergeCell ref="I127:I131"/>
    <mergeCell ref="J127:J131"/>
    <mergeCell ref="I132:I134"/>
    <mergeCell ref="J132:J134"/>
    <mergeCell ref="K132:K134"/>
    <mergeCell ref="L132:L134"/>
    <mergeCell ref="C50:C61"/>
    <mergeCell ref="C62:C65"/>
    <mergeCell ref="F127:F131"/>
    <mergeCell ref="M145:M148"/>
    <mergeCell ref="I135:I139"/>
    <mergeCell ref="J108:J112"/>
    <mergeCell ref="K108:K112"/>
    <mergeCell ref="F132:F134"/>
    <mergeCell ref="G132:G134"/>
    <mergeCell ref="H132:H134"/>
    <mergeCell ref="J135:J139"/>
    <mergeCell ref="K135:K139"/>
    <mergeCell ref="L135:L139"/>
    <mergeCell ref="M135:M139"/>
    <mergeCell ref="F143:F144"/>
    <mergeCell ref="G143:G144"/>
    <mergeCell ref="H143:H144"/>
    <mergeCell ref="I143:I144"/>
    <mergeCell ref="J143:J144"/>
    <mergeCell ref="L143:L144"/>
    <mergeCell ref="M143:M144"/>
    <mergeCell ref="M132:M134"/>
    <mergeCell ref="K127:K131"/>
    <mergeCell ref="L127:L131"/>
    <mergeCell ref="E50:E60"/>
    <mergeCell ref="D42:D48"/>
    <mergeCell ref="F101:F106"/>
    <mergeCell ref="B9:B65"/>
    <mergeCell ref="G101:G106"/>
    <mergeCell ref="G24:G27"/>
    <mergeCell ref="F24:F27"/>
    <mergeCell ref="D50:D60"/>
    <mergeCell ref="E9:E40"/>
    <mergeCell ref="F57:F60"/>
    <mergeCell ref="G57:G60"/>
    <mergeCell ref="D9:D40"/>
    <mergeCell ref="B66:B107"/>
    <mergeCell ref="C66:C77"/>
    <mergeCell ref="C78:C97"/>
    <mergeCell ref="D62:D64"/>
    <mergeCell ref="E62:E64"/>
    <mergeCell ref="D78:D96"/>
    <mergeCell ref="E78:E96"/>
    <mergeCell ref="D98:D106"/>
    <mergeCell ref="C98:C107"/>
    <mergeCell ref="D66:D76"/>
    <mergeCell ref="E66:E76"/>
    <mergeCell ref="F21:F22"/>
    <mergeCell ref="I21:I22"/>
    <mergeCell ref="J21:J22"/>
    <mergeCell ref="K21:K22"/>
    <mergeCell ref="L21:L22"/>
    <mergeCell ref="M21:M22"/>
    <mergeCell ref="U22:U24"/>
    <mergeCell ref="S22:S24"/>
    <mergeCell ref="Q9:Q20"/>
    <mergeCell ref="R9:R20"/>
    <mergeCell ref="S9:S20"/>
    <mergeCell ref="T9:T20"/>
    <mergeCell ref="U9:U20"/>
    <mergeCell ref="T22:T24"/>
    <mergeCell ref="L24:L27"/>
    <mergeCell ref="M24:M27"/>
    <mergeCell ref="AU7:AU8"/>
    <mergeCell ref="O6:O8"/>
    <mergeCell ref="P6:P8"/>
    <mergeCell ref="Q6:Q8"/>
    <mergeCell ref="R6:R8"/>
    <mergeCell ref="S6:V7"/>
    <mergeCell ref="W6:AU6"/>
    <mergeCell ref="AI7:AN7"/>
    <mergeCell ref="V22:V24"/>
    <mergeCell ref="AC9:AC20"/>
    <mergeCell ref="AD9:AD20"/>
    <mergeCell ref="O9:O20"/>
    <mergeCell ref="P9:P20"/>
    <mergeCell ref="AO7:AT7"/>
    <mergeCell ref="W7:AB7"/>
    <mergeCell ref="AC7:AH7"/>
    <mergeCell ref="AG9:AG20"/>
    <mergeCell ref="AI9:AI20"/>
    <mergeCell ref="AJ9:AJ20"/>
    <mergeCell ref="AL9:AL20"/>
    <mergeCell ref="AO9:AO20"/>
    <mergeCell ref="AP9:AP20"/>
    <mergeCell ref="AR9:AR20"/>
    <mergeCell ref="AH9:AH20"/>
    <mergeCell ref="Y9:Y20"/>
    <mergeCell ref="Z9:Z20"/>
    <mergeCell ref="AA9:AA20"/>
    <mergeCell ref="AB9:AB20"/>
    <mergeCell ref="AE9:AE20"/>
    <mergeCell ref="A6:A8"/>
    <mergeCell ref="B6:B8"/>
    <mergeCell ref="D6:D8"/>
    <mergeCell ref="C6:C8"/>
    <mergeCell ref="F6:F8"/>
    <mergeCell ref="H6:H8"/>
    <mergeCell ref="E6:E8"/>
    <mergeCell ref="N9:N20"/>
    <mergeCell ref="G6:G8"/>
    <mergeCell ref="C9:C41"/>
    <mergeCell ref="V37:V38"/>
    <mergeCell ref="V32:V34"/>
    <mergeCell ref="K28:K29"/>
    <mergeCell ref="P35:P36"/>
    <mergeCell ref="Q35:Q36"/>
    <mergeCell ref="R35:R36"/>
    <mergeCell ref="S35:S36"/>
    <mergeCell ref="T35:T36"/>
    <mergeCell ref="U35:U36"/>
    <mergeCell ref="B108:B126"/>
    <mergeCell ref="C108:C126"/>
    <mergeCell ref="D108:D125"/>
    <mergeCell ref="E108:E125"/>
    <mergeCell ref="AV6:AV8"/>
    <mergeCell ref="F108:F112"/>
    <mergeCell ref="G108:G112"/>
    <mergeCell ref="H123:H125"/>
    <mergeCell ref="I123:I125"/>
    <mergeCell ref="J123:J125"/>
    <mergeCell ref="K123:K125"/>
    <mergeCell ref="E42:E48"/>
    <mergeCell ref="C42:C49"/>
    <mergeCell ref="I6:I8"/>
    <mergeCell ref="J6:M7"/>
    <mergeCell ref="N6:N8"/>
    <mergeCell ref="E98:E106"/>
    <mergeCell ref="F93:F96"/>
    <mergeCell ref="H93:H96"/>
    <mergeCell ref="I93:I96"/>
    <mergeCell ref="J93:J96"/>
    <mergeCell ref="K93:K96"/>
    <mergeCell ref="F80:F81"/>
    <mergeCell ref="G80:G81"/>
    <mergeCell ref="D127:D149"/>
    <mergeCell ref="E127:E149"/>
    <mergeCell ref="H114:H115"/>
    <mergeCell ref="I114:I115"/>
    <mergeCell ref="J114:J115"/>
    <mergeCell ref="K114:K115"/>
    <mergeCell ref="G127:G131"/>
    <mergeCell ref="H127:H131"/>
    <mergeCell ref="F135:F139"/>
    <mergeCell ref="G135:G139"/>
    <mergeCell ref="H135:H139"/>
    <mergeCell ref="F145:F148"/>
    <mergeCell ref="G145:G148"/>
    <mergeCell ref="H145:H148"/>
    <mergeCell ref="F123:F125"/>
    <mergeCell ref="G123:G125"/>
    <mergeCell ref="K143:K144"/>
    <mergeCell ref="G114:G115"/>
    <mergeCell ref="F114:F115"/>
    <mergeCell ref="H80:H81"/>
    <mergeCell ref="I80:I81"/>
    <mergeCell ref="J80:J81"/>
    <mergeCell ref="H57:H60"/>
    <mergeCell ref="I24:I27"/>
    <mergeCell ref="J24:J27"/>
    <mergeCell ref="K24:K27"/>
    <mergeCell ref="L28:L29"/>
    <mergeCell ref="H28:H29"/>
    <mergeCell ref="I28:I29"/>
    <mergeCell ref="F39:F40"/>
    <mergeCell ref="G39:G40"/>
    <mergeCell ref="I39:I40"/>
    <mergeCell ref="J39:J40"/>
    <mergeCell ref="K39:K40"/>
    <mergeCell ref="L39:L40"/>
    <mergeCell ref="H39:H40"/>
    <mergeCell ref="H24:H27"/>
    <mergeCell ref="F28:F29"/>
    <mergeCell ref="J28:J29"/>
    <mergeCell ref="G72:G74"/>
    <mergeCell ref="F72:F74"/>
    <mergeCell ref="L72:L74"/>
    <mergeCell ref="F117:F118"/>
    <mergeCell ref="G117:G118"/>
    <mergeCell ref="H117:H118"/>
    <mergeCell ref="I117:I118"/>
    <mergeCell ref="J117:J118"/>
    <mergeCell ref="K117:K118"/>
    <mergeCell ref="L117:L118"/>
    <mergeCell ref="K80:K81"/>
    <mergeCell ref="F78:F79"/>
    <mergeCell ref="G78:G79"/>
    <mergeCell ref="H78:H79"/>
    <mergeCell ref="I78:I79"/>
    <mergeCell ref="J78:J79"/>
    <mergeCell ref="K78:K79"/>
    <mergeCell ref="H108:H112"/>
    <mergeCell ref="F87:F89"/>
    <mergeCell ref="H87:H89"/>
    <mergeCell ref="I87:I89"/>
    <mergeCell ref="J87:J89"/>
    <mergeCell ref="K87:K89"/>
    <mergeCell ref="G87:G89"/>
    <mergeCell ref="T90:T91"/>
    <mergeCell ref="S72:S73"/>
    <mergeCell ref="T72:T73"/>
    <mergeCell ref="U72:U73"/>
    <mergeCell ref="N53:N54"/>
    <mergeCell ref="O53:O54"/>
    <mergeCell ref="P53:P54"/>
    <mergeCell ref="L123:L125"/>
    <mergeCell ref="M123:M125"/>
    <mergeCell ref="M117:M118"/>
    <mergeCell ref="M72:M74"/>
    <mergeCell ref="L114:L115"/>
    <mergeCell ref="M114:M115"/>
    <mergeCell ref="L78:L79"/>
    <mergeCell ref="M78:M79"/>
    <mergeCell ref="L87:L89"/>
    <mergeCell ref="M87:M89"/>
    <mergeCell ref="N29:N31"/>
    <mergeCell ref="O29:O31"/>
    <mergeCell ref="P29:P31"/>
    <mergeCell ref="Q29:Q31"/>
    <mergeCell ref="R29:R31"/>
    <mergeCell ref="S29:S31"/>
    <mergeCell ref="M101:M106"/>
    <mergeCell ref="L108:L112"/>
    <mergeCell ref="M108:M112"/>
    <mergeCell ref="L101:L106"/>
    <mergeCell ref="N90:N91"/>
    <mergeCell ref="O90:O91"/>
    <mergeCell ref="P90:P91"/>
    <mergeCell ref="Q90:Q91"/>
    <mergeCell ref="R90:R91"/>
    <mergeCell ref="S90:S91"/>
    <mergeCell ref="M28:M29"/>
    <mergeCell ref="M39:M40"/>
    <mergeCell ref="N32:N34"/>
    <mergeCell ref="O32:O34"/>
    <mergeCell ref="P32:P34"/>
    <mergeCell ref="Q32:Q34"/>
    <mergeCell ref="L80:L81"/>
    <mergeCell ref="M80:M81"/>
    <mergeCell ref="F99:F100"/>
    <mergeCell ref="M99:M100"/>
    <mergeCell ref="L93:L96"/>
    <mergeCell ref="H101:H106"/>
    <mergeCell ref="I101:I106"/>
    <mergeCell ref="J101:J106"/>
    <mergeCell ref="K101:K106"/>
    <mergeCell ref="I108:I112"/>
    <mergeCell ref="A1:AV2"/>
    <mergeCell ref="A4:AV5"/>
    <mergeCell ref="I57:I60"/>
    <mergeCell ref="J57:J60"/>
    <mergeCell ref="K57:K60"/>
    <mergeCell ref="AS9:AS20"/>
    <mergeCell ref="AT9:AT20"/>
    <mergeCell ref="AU9:AU20"/>
    <mergeCell ref="T29:T31"/>
    <mergeCell ref="U29:U31"/>
    <mergeCell ref="V29:V31"/>
    <mergeCell ref="N22:N24"/>
    <mergeCell ref="O22:O24"/>
    <mergeCell ref="P22:P24"/>
    <mergeCell ref="Q22:Q24"/>
    <mergeCell ref="R22:R24"/>
    <mergeCell ref="R32:R34"/>
    <mergeCell ref="S32:S34"/>
    <mergeCell ref="T32:T34"/>
    <mergeCell ref="U32:U34"/>
    <mergeCell ref="A3:AV3"/>
    <mergeCell ref="V9:V20"/>
    <mergeCell ref="W9:W20"/>
    <mergeCell ref="X9:X20"/>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T90:AT91"/>
    <mergeCell ref="AU90:AU91"/>
    <mergeCell ref="AV90:AV91"/>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AF75:AF76"/>
    <mergeCell ref="AG75:AG76"/>
    <mergeCell ref="AH75:AH76"/>
    <mergeCell ref="AI75:AI76"/>
    <mergeCell ref="AJ75:AJ76"/>
    <mergeCell ref="AS75:AS76"/>
    <mergeCell ref="AT75:AT76"/>
    <mergeCell ref="AU75:AU76"/>
    <mergeCell ref="N66:N67"/>
    <mergeCell ref="O66:O67"/>
    <mergeCell ref="P66:P67"/>
    <mergeCell ref="Q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U66:AU67"/>
    <mergeCell ref="AV66:AV67"/>
    <mergeCell ref="AL66:AL67"/>
    <mergeCell ref="AM66:AM67"/>
    <mergeCell ref="AN66:AN67"/>
    <mergeCell ref="AO66:AO67"/>
    <mergeCell ref="AP66:AP67"/>
    <mergeCell ref="AQ66:AQ67"/>
    <mergeCell ref="AR66:AR67"/>
    <mergeCell ref="AS66:AS67"/>
    <mergeCell ref="AT66:AT67"/>
  </mergeCells>
  <pageMargins left="0.7" right="0.7" top="0.75" bottom="0.75" header="0.3" footer="0.3"/>
  <pageSetup orientation="landscape" horizontalDpi="300" verticalDpi="300" r:id="rId1"/>
  <ignoredErrors>
    <ignoredError sqref="AB78 AB79:AB82 AB88:AB89 AT93 AB92" formulaRange="1"/>
    <ignoredError sqref="L98"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AA3E-36BE-4F07-9A5D-18C4385AEFEC}">
  <sheetPr>
    <pageSetUpPr fitToPage="1"/>
  </sheetPr>
  <dimension ref="A1:AG83"/>
  <sheetViews>
    <sheetView zoomScaleNormal="100" zoomScaleSheetLayoutView="100" workbookViewId="0">
      <pane xSplit="3" ySplit="3" topLeftCell="H55" activePane="bottomRight" state="frozen"/>
      <selection sqref="A1:AV2"/>
      <selection pane="topRight" sqref="A1:AV2"/>
      <selection pane="bottomLeft" sqref="A1:AV2"/>
      <selection pane="bottomRight" activeCell="K59" sqref="K59"/>
    </sheetView>
  </sheetViews>
  <sheetFormatPr baseColWidth="10" defaultRowHeight="11.25" x14ac:dyDescent="0.25"/>
  <cols>
    <col min="1" max="1" width="16.5703125" style="9" customWidth="1"/>
    <col min="2" max="2" width="17.5703125" style="9" customWidth="1"/>
    <col min="3" max="3" width="43.5703125" style="9" customWidth="1"/>
    <col min="4" max="7" width="19.5703125" style="9" bestFit="1" customWidth="1"/>
    <col min="8" max="8" width="23.28515625" style="9" customWidth="1"/>
    <col min="9" max="9" width="13.140625" style="9" customWidth="1"/>
    <col min="10" max="10" width="18.28515625" style="9" customWidth="1"/>
    <col min="11" max="11" width="16.5703125" style="9" customWidth="1"/>
    <col min="12" max="13" width="17" style="9" customWidth="1"/>
    <col min="14" max="14" width="18.140625" style="9" customWidth="1"/>
    <col min="15" max="15" width="16" style="9" customWidth="1"/>
    <col min="16" max="16" width="19" style="9" customWidth="1"/>
    <col min="17" max="17" width="18" style="9" customWidth="1"/>
    <col min="18" max="18" width="19.5703125" style="9" customWidth="1"/>
    <col min="19" max="19" width="16.28515625" style="9" customWidth="1"/>
    <col min="20" max="20" width="15.42578125" style="9" customWidth="1"/>
    <col min="21" max="21" width="14" style="9" customWidth="1"/>
    <col min="22" max="22" width="19.85546875" style="9" customWidth="1"/>
    <col min="23" max="23" width="18.5703125" style="9" customWidth="1"/>
    <col min="24" max="24" width="18" style="9" customWidth="1"/>
    <col min="25" max="25" width="16.7109375" style="9" customWidth="1"/>
    <col min="26" max="26" width="14.140625" style="9" customWidth="1"/>
    <col min="27" max="27" width="15.85546875" style="9" customWidth="1"/>
    <col min="28" max="28" width="17" style="9" customWidth="1"/>
    <col min="29" max="29" width="17.5703125" style="9" customWidth="1"/>
    <col min="30" max="30" width="19.85546875" style="9" bestFit="1" customWidth="1"/>
    <col min="31" max="32" width="11.42578125" style="9"/>
    <col min="33" max="33" width="21.28515625" style="9" customWidth="1"/>
    <col min="34" max="256" width="11.42578125" style="9"/>
    <col min="257" max="257" width="16.5703125" style="9" customWidth="1"/>
    <col min="258" max="258" width="17.5703125" style="9" customWidth="1"/>
    <col min="259" max="259" width="28.140625" style="9" customWidth="1"/>
    <col min="260" max="263" width="19.5703125" style="9" bestFit="1" customWidth="1"/>
    <col min="264" max="264" width="23.28515625" style="9" customWidth="1"/>
    <col min="265" max="265" width="13.140625" style="9" customWidth="1"/>
    <col min="266" max="266" width="18.28515625" style="9" customWidth="1"/>
    <col min="267" max="267" width="16.5703125" style="9" customWidth="1"/>
    <col min="268" max="269" width="17" style="9" customWidth="1"/>
    <col min="270" max="270" width="18.140625" style="9" customWidth="1"/>
    <col min="271" max="271" width="16" style="9" customWidth="1"/>
    <col min="272" max="272" width="19" style="9" customWidth="1"/>
    <col min="273" max="273" width="18" style="9" customWidth="1"/>
    <col min="274" max="274" width="19.5703125" style="9" customWidth="1"/>
    <col min="275" max="275" width="16.28515625" style="9" customWidth="1"/>
    <col min="276" max="276" width="15.42578125" style="9" customWidth="1"/>
    <col min="277" max="277" width="14" style="9" customWidth="1"/>
    <col min="278" max="278" width="19.85546875" style="9" customWidth="1"/>
    <col min="279" max="279" width="18.5703125" style="9" customWidth="1"/>
    <col min="280" max="280" width="18" style="9" customWidth="1"/>
    <col min="281" max="281" width="16.7109375" style="9" customWidth="1"/>
    <col min="282" max="282" width="14.140625" style="9" customWidth="1"/>
    <col min="283" max="283" width="15.85546875" style="9" customWidth="1"/>
    <col min="284" max="284" width="17" style="9" customWidth="1"/>
    <col min="285" max="285" width="17.5703125" style="9" customWidth="1"/>
    <col min="286" max="286" width="19.85546875" style="9" bestFit="1" customWidth="1"/>
    <col min="287" max="512" width="11.42578125" style="9"/>
    <col min="513" max="513" width="16.5703125" style="9" customWidth="1"/>
    <col min="514" max="514" width="17.5703125" style="9" customWidth="1"/>
    <col min="515" max="515" width="28.140625" style="9" customWidth="1"/>
    <col min="516" max="519" width="19.5703125" style="9" bestFit="1" customWidth="1"/>
    <col min="520" max="520" width="23.28515625" style="9" customWidth="1"/>
    <col min="521" max="521" width="13.140625" style="9" customWidth="1"/>
    <col min="522" max="522" width="18.28515625" style="9" customWidth="1"/>
    <col min="523" max="523" width="16.5703125" style="9" customWidth="1"/>
    <col min="524" max="525" width="17" style="9" customWidth="1"/>
    <col min="526" max="526" width="18.140625" style="9" customWidth="1"/>
    <col min="527" max="527" width="16" style="9" customWidth="1"/>
    <col min="528" max="528" width="19" style="9" customWidth="1"/>
    <col min="529" max="529" width="18" style="9" customWidth="1"/>
    <col min="530" max="530" width="19.5703125" style="9" customWidth="1"/>
    <col min="531" max="531" width="16.28515625" style="9" customWidth="1"/>
    <col min="532" max="532" width="15.42578125" style="9" customWidth="1"/>
    <col min="533" max="533" width="14" style="9" customWidth="1"/>
    <col min="534" max="534" width="19.85546875" style="9" customWidth="1"/>
    <col min="535" max="535" width="18.5703125" style="9" customWidth="1"/>
    <col min="536" max="536" width="18" style="9" customWidth="1"/>
    <col min="537" max="537" width="16.7109375" style="9" customWidth="1"/>
    <col min="538" max="538" width="14.140625" style="9" customWidth="1"/>
    <col min="539" max="539" width="15.85546875" style="9" customWidth="1"/>
    <col min="540" max="540" width="17" style="9" customWidth="1"/>
    <col min="541" max="541" width="17.5703125" style="9" customWidth="1"/>
    <col min="542" max="542" width="19.85546875" style="9" bestFit="1" customWidth="1"/>
    <col min="543" max="768" width="11.42578125" style="9"/>
    <col min="769" max="769" width="16.5703125" style="9" customWidth="1"/>
    <col min="770" max="770" width="17.5703125" style="9" customWidth="1"/>
    <col min="771" max="771" width="28.140625" style="9" customWidth="1"/>
    <col min="772" max="775" width="19.5703125" style="9" bestFit="1" customWidth="1"/>
    <col min="776" max="776" width="23.28515625" style="9" customWidth="1"/>
    <col min="777" max="777" width="13.140625" style="9" customWidth="1"/>
    <col min="778" max="778" width="18.28515625" style="9" customWidth="1"/>
    <col min="779" max="779" width="16.5703125" style="9" customWidth="1"/>
    <col min="780" max="781" width="17" style="9" customWidth="1"/>
    <col min="782" max="782" width="18.140625" style="9" customWidth="1"/>
    <col min="783" max="783" width="16" style="9" customWidth="1"/>
    <col min="784" max="784" width="19" style="9" customWidth="1"/>
    <col min="785" max="785" width="18" style="9" customWidth="1"/>
    <col min="786" max="786" width="19.5703125" style="9" customWidth="1"/>
    <col min="787" max="787" width="16.28515625" style="9" customWidth="1"/>
    <col min="788" max="788" width="15.42578125" style="9" customWidth="1"/>
    <col min="789" max="789" width="14" style="9" customWidth="1"/>
    <col min="790" max="790" width="19.85546875" style="9" customWidth="1"/>
    <col min="791" max="791" width="18.5703125" style="9" customWidth="1"/>
    <col min="792" max="792" width="18" style="9" customWidth="1"/>
    <col min="793" max="793" width="16.7109375" style="9" customWidth="1"/>
    <col min="794" max="794" width="14.140625" style="9" customWidth="1"/>
    <col min="795" max="795" width="15.85546875" style="9" customWidth="1"/>
    <col min="796" max="796" width="17" style="9" customWidth="1"/>
    <col min="797" max="797" width="17.5703125" style="9" customWidth="1"/>
    <col min="798" max="798" width="19.85546875" style="9" bestFit="1" customWidth="1"/>
    <col min="799" max="1024" width="11.42578125" style="9"/>
    <col min="1025" max="1025" width="16.5703125" style="9" customWidth="1"/>
    <col min="1026" max="1026" width="17.5703125" style="9" customWidth="1"/>
    <col min="1027" max="1027" width="28.140625" style="9" customWidth="1"/>
    <col min="1028" max="1031" width="19.5703125" style="9" bestFit="1" customWidth="1"/>
    <col min="1032" max="1032" width="23.28515625" style="9" customWidth="1"/>
    <col min="1033" max="1033" width="13.140625" style="9" customWidth="1"/>
    <col min="1034" max="1034" width="18.28515625" style="9" customWidth="1"/>
    <col min="1035" max="1035" width="16.5703125" style="9" customWidth="1"/>
    <col min="1036" max="1037" width="17" style="9" customWidth="1"/>
    <col min="1038" max="1038" width="18.140625" style="9" customWidth="1"/>
    <col min="1039" max="1039" width="16" style="9" customWidth="1"/>
    <col min="1040" max="1040" width="19" style="9" customWidth="1"/>
    <col min="1041" max="1041" width="18" style="9" customWidth="1"/>
    <col min="1042" max="1042" width="19.5703125" style="9" customWidth="1"/>
    <col min="1043" max="1043" width="16.28515625" style="9" customWidth="1"/>
    <col min="1044" max="1044" width="15.42578125" style="9" customWidth="1"/>
    <col min="1045" max="1045" width="14" style="9" customWidth="1"/>
    <col min="1046" max="1046" width="19.85546875" style="9" customWidth="1"/>
    <col min="1047" max="1047" width="18.5703125" style="9" customWidth="1"/>
    <col min="1048" max="1048" width="18" style="9" customWidth="1"/>
    <col min="1049" max="1049" width="16.7109375" style="9" customWidth="1"/>
    <col min="1050" max="1050" width="14.140625" style="9" customWidth="1"/>
    <col min="1051" max="1051" width="15.85546875" style="9" customWidth="1"/>
    <col min="1052" max="1052" width="17" style="9" customWidth="1"/>
    <col min="1053" max="1053" width="17.5703125" style="9" customWidth="1"/>
    <col min="1054" max="1054" width="19.85546875" style="9" bestFit="1" customWidth="1"/>
    <col min="1055" max="1280" width="11.42578125" style="9"/>
    <col min="1281" max="1281" width="16.5703125" style="9" customWidth="1"/>
    <col min="1282" max="1282" width="17.5703125" style="9" customWidth="1"/>
    <col min="1283" max="1283" width="28.140625" style="9" customWidth="1"/>
    <col min="1284" max="1287" width="19.5703125" style="9" bestFit="1" customWidth="1"/>
    <col min="1288" max="1288" width="23.28515625" style="9" customWidth="1"/>
    <col min="1289" max="1289" width="13.140625" style="9" customWidth="1"/>
    <col min="1290" max="1290" width="18.28515625" style="9" customWidth="1"/>
    <col min="1291" max="1291" width="16.5703125" style="9" customWidth="1"/>
    <col min="1292" max="1293" width="17" style="9" customWidth="1"/>
    <col min="1294" max="1294" width="18.140625" style="9" customWidth="1"/>
    <col min="1295" max="1295" width="16" style="9" customWidth="1"/>
    <col min="1296" max="1296" width="19" style="9" customWidth="1"/>
    <col min="1297" max="1297" width="18" style="9" customWidth="1"/>
    <col min="1298" max="1298" width="19.5703125" style="9" customWidth="1"/>
    <col min="1299" max="1299" width="16.28515625" style="9" customWidth="1"/>
    <col min="1300" max="1300" width="15.42578125" style="9" customWidth="1"/>
    <col min="1301" max="1301" width="14" style="9" customWidth="1"/>
    <col min="1302" max="1302" width="19.85546875" style="9" customWidth="1"/>
    <col min="1303" max="1303" width="18.5703125" style="9" customWidth="1"/>
    <col min="1304" max="1304" width="18" style="9" customWidth="1"/>
    <col min="1305" max="1305" width="16.7109375" style="9" customWidth="1"/>
    <col min="1306" max="1306" width="14.140625" style="9" customWidth="1"/>
    <col min="1307" max="1307" width="15.85546875" style="9" customWidth="1"/>
    <col min="1308" max="1308" width="17" style="9" customWidth="1"/>
    <col min="1309" max="1309" width="17.5703125" style="9" customWidth="1"/>
    <col min="1310" max="1310" width="19.85546875" style="9" bestFit="1" customWidth="1"/>
    <col min="1311" max="1536" width="11.42578125" style="9"/>
    <col min="1537" max="1537" width="16.5703125" style="9" customWidth="1"/>
    <col min="1538" max="1538" width="17.5703125" style="9" customWidth="1"/>
    <col min="1539" max="1539" width="28.140625" style="9" customWidth="1"/>
    <col min="1540" max="1543" width="19.5703125" style="9" bestFit="1" customWidth="1"/>
    <col min="1544" max="1544" width="23.28515625" style="9" customWidth="1"/>
    <col min="1545" max="1545" width="13.140625" style="9" customWidth="1"/>
    <col min="1546" max="1546" width="18.28515625" style="9" customWidth="1"/>
    <col min="1547" max="1547" width="16.5703125" style="9" customWidth="1"/>
    <col min="1548" max="1549" width="17" style="9" customWidth="1"/>
    <col min="1550" max="1550" width="18.140625" style="9" customWidth="1"/>
    <col min="1551" max="1551" width="16" style="9" customWidth="1"/>
    <col min="1552" max="1552" width="19" style="9" customWidth="1"/>
    <col min="1553" max="1553" width="18" style="9" customWidth="1"/>
    <col min="1554" max="1554" width="19.5703125" style="9" customWidth="1"/>
    <col min="1555" max="1555" width="16.28515625" style="9" customWidth="1"/>
    <col min="1556" max="1556" width="15.42578125" style="9" customWidth="1"/>
    <col min="1557" max="1557" width="14" style="9" customWidth="1"/>
    <col min="1558" max="1558" width="19.85546875" style="9" customWidth="1"/>
    <col min="1559" max="1559" width="18.5703125" style="9" customWidth="1"/>
    <col min="1560" max="1560" width="18" style="9" customWidth="1"/>
    <col min="1561" max="1561" width="16.7109375" style="9" customWidth="1"/>
    <col min="1562" max="1562" width="14.140625" style="9" customWidth="1"/>
    <col min="1563" max="1563" width="15.85546875" style="9" customWidth="1"/>
    <col min="1564" max="1564" width="17" style="9" customWidth="1"/>
    <col min="1565" max="1565" width="17.5703125" style="9" customWidth="1"/>
    <col min="1566" max="1566" width="19.85546875" style="9" bestFit="1" customWidth="1"/>
    <col min="1567" max="1792" width="11.42578125" style="9"/>
    <col min="1793" max="1793" width="16.5703125" style="9" customWidth="1"/>
    <col min="1794" max="1794" width="17.5703125" style="9" customWidth="1"/>
    <col min="1795" max="1795" width="28.140625" style="9" customWidth="1"/>
    <col min="1796" max="1799" width="19.5703125" style="9" bestFit="1" customWidth="1"/>
    <col min="1800" max="1800" width="23.28515625" style="9" customWidth="1"/>
    <col min="1801" max="1801" width="13.140625" style="9" customWidth="1"/>
    <col min="1802" max="1802" width="18.28515625" style="9" customWidth="1"/>
    <col min="1803" max="1803" width="16.5703125" style="9" customWidth="1"/>
    <col min="1804" max="1805" width="17" style="9" customWidth="1"/>
    <col min="1806" max="1806" width="18.140625" style="9" customWidth="1"/>
    <col min="1807" max="1807" width="16" style="9" customWidth="1"/>
    <col min="1808" max="1808" width="19" style="9" customWidth="1"/>
    <col min="1809" max="1809" width="18" style="9" customWidth="1"/>
    <col min="1810" max="1810" width="19.5703125" style="9" customWidth="1"/>
    <col min="1811" max="1811" width="16.28515625" style="9" customWidth="1"/>
    <col min="1812" max="1812" width="15.42578125" style="9" customWidth="1"/>
    <col min="1813" max="1813" width="14" style="9" customWidth="1"/>
    <col min="1814" max="1814" width="19.85546875" style="9" customWidth="1"/>
    <col min="1815" max="1815" width="18.5703125" style="9" customWidth="1"/>
    <col min="1816" max="1816" width="18" style="9" customWidth="1"/>
    <col min="1817" max="1817" width="16.7109375" style="9" customWidth="1"/>
    <col min="1818" max="1818" width="14.140625" style="9" customWidth="1"/>
    <col min="1819" max="1819" width="15.85546875" style="9" customWidth="1"/>
    <col min="1820" max="1820" width="17" style="9" customWidth="1"/>
    <col min="1821" max="1821" width="17.5703125" style="9" customWidth="1"/>
    <col min="1822" max="1822" width="19.85546875" style="9" bestFit="1" customWidth="1"/>
    <col min="1823" max="2048" width="11.42578125" style="9"/>
    <col min="2049" max="2049" width="16.5703125" style="9" customWidth="1"/>
    <col min="2050" max="2050" width="17.5703125" style="9" customWidth="1"/>
    <col min="2051" max="2051" width="28.140625" style="9" customWidth="1"/>
    <col min="2052" max="2055" width="19.5703125" style="9" bestFit="1" customWidth="1"/>
    <col min="2056" max="2056" width="23.28515625" style="9" customWidth="1"/>
    <col min="2057" max="2057" width="13.140625" style="9" customWidth="1"/>
    <col min="2058" max="2058" width="18.28515625" style="9" customWidth="1"/>
    <col min="2059" max="2059" width="16.5703125" style="9" customWidth="1"/>
    <col min="2060" max="2061" width="17" style="9" customWidth="1"/>
    <col min="2062" max="2062" width="18.140625" style="9" customWidth="1"/>
    <col min="2063" max="2063" width="16" style="9" customWidth="1"/>
    <col min="2064" max="2064" width="19" style="9" customWidth="1"/>
    <col min="2065" max="2065" width="18" style="9" customWidth="1"/>
    <col min="2066" max="2066" width="19.5703125" style="9" customWidth="1"/>
    <col min="2067" max="2067" width="16.28515625" style="9" customWidth="1"/>
    <col min="2068" max="2068" width="15.42578125" style="9" customWidth="1"/>
    <col min="2069" max="2069" width="14" style="9" customWidth="1"/>
    <col min="2070" max="2070" width="19.85546875" style="9" customWidth="1"/>
    <col min="2071" max="2071" width="18.5703125" style="9" customWidth="1"/>
    <col min="2072" max="2072" width="18" style="9" customWidth="1"/>
    <col min="2073" max="2073" width="16.7109375" style="9" customWidth="1"/>
    <col min="2074" max="2074" width="14.140625" style="9" customWidth="1"/>
    <col min="2075" max="2075" width="15.85546875" style="9" customWidth="1"/>
    <col min="2076" max="2076" width="17" style="9" customWidth="1"/>
    <col min="2077" max="2077" width="17.5703125" style="9" customWidth="1"/>
    <col min="2078" max="2078" width="19.85546875" style="9" bestFit="1" customWidth="1"/>
    <col min="2079" max="2304" width="11.42578125" style="9"/>
    <col min="2305" max="2305" width="16.5703125" style="9" customWidth="1"/>
    <col min="2306" max="2306" width="17.5703125" style="9" customWidth="1"/>
    <col min="2307" max="2307" width="28.140625" style="9" customWidth="1"/>
    <col min="2308" max="2311" width="19.5703125" style="9" bestFit="1" customWidth="1"/>
    <col min="2312" max="2312" width="23.28515625" style="9" customWidth="1"/>
    <col min="2313" max="2313" width="13.140625" style="9" customWidth="1"/>
    <col min="2314" max="2314" width="18.28515625" style="9" customWidth="1"/>
    <col min="2315" max="2315" width="16.5703125" style="9" customWidth="1"/>
    <col min="2316" max="2317" width="17" style="9" customWidth="1"/>
    <col min="2318" max="2318" width="18.140625" style="9" customWidth="1"/>
    <col min="2319" max="2319" width="16" style="9" customWidth="1"/>
    <col min="2320" max="2320" width="19" style="9" customWidth="1"/>
    <col min="2321" max="2321" width="18" style="9" customWidth="1"/>
    <col min="2322" max="2322" width="19.5703125" style="9" customWidth="1"/>
    <col min="2323" max="2323" width="16.28515625" style="9" customWidth="1"/>
    <col min="2324" max="2324" width="15.42578125" style="9" customWidth="1"/>
    <col min="2325" max="2325" width="14" style="9" customWidth="1"/>
    <col min="2326" max="2326" width="19.85546875" style="9" customWidth="1"/>
    <col min="2327" max="2327" width="18.5703125" style="9" customWidth="1"/>
    <col min="2328" max="2328" width="18" style="9" customWidth="1"/>
    <col min="2329" max="2329" width="16.7109375" style="9" customWidth="1"/>
    <col min="2330" max="2330" width="14.140625" style="9" customWidth="1"/>
    <col min="2331" max="2331" width="15.85546875" style="9" customWidth="1"/>
    <col min="2332" max="2332" width="17" style="9" customWidth="1"/>
    <col min="2333" max="2333" width="17.5703125" style="9" customWidth="1"/>
    <col min="2334" max="2334" width="19.85546875" style="9" bestFit="1" customWidth="1"/>
    <col min="2335" max="2560" width="11.42578125" style="9"/>
    <col min="2561" max="2561" width="16.5703125" style="9" customWidth="1"/>
    <col min="2562" max="2562" width="17.5703125" style="9" customWidth="1"/>
    <col min="2563" max="2563" width="28.140625" style="9" customWidth="1"/>
    <col min="2564" max="2567" width="19.5703125" style="9" bestFit="1" customWidth="1"/>
    <col min="2568" max="2568" width="23.28515625" style="9" customWidth="1"/>
    <col min="2569" max="2569" width="13.140625" style="9" customWidth="1"/>
    <col min="2570" max="2570" width="18.28515625" style="9" customWidth="1"/>
    <col min="2571" max="2571" width="16.5703125" style="9" customWidth="1"/>
    <col min="2572" max="2573" width="17" style="9" customWidth="1"/>
    <col min="2574" max="2574" width="18.140625" style="9" customWidth="1"/>
    <col min="2575" max="2575" width="16" style="9" customWidth="1"/>
    <col min="2576" max="2576" width="19" style="9" customWidth="1"/>
    <col min="2577" max="2577" width="18" style="9" customWidth="1"/>
    <col min="2578" max="2578" width="19.5703125" style="9" customWidth="1"/>
    <col min="2579" max="2579" width="16.28515625" style="9" customWidth="1"/>
    <col min="2580" max="2580" width="15.42578125" style="9" customWidth="1"/>
    <col min="2581" max="2581" width="14" style="9" customWidth="1"/>
    <col min="2582" max="2582" width="19.85546875" style="9" customWidth="1"/>
    <col min="2583" max="2583" width="18.5703125" style="9" customWidth="1"/>
    <col min="2584" max="2584" width="18" style="9" customWidth="1"/>
    <col min="2585" max="2585" width="16.7109375" style="9" customWidth="1"/>
    <col min="2586" max="2586" width="14.140625" style="9" customWidth="1"/>
    <col min="2587" max="2587" width="15.85546875" style="9" customWidth="1"/>
    <col min="2588" max="2588" width="17" style="9" customWidth="1"/>
    <col min="2589" max="2589" width="17.5703125" style="9" customWidth="1"/>
    <col min="2590" max="2590" width="19.85546875" style="9" bestFit="1" customWidth="1"/>
    <col min="2591" max="2816" width="11.42578125" style="9"/>
    <col min="2817" max="2817" width="16.5703125" style="9" customWidth="1"/>
    <col min="2818" max="2818" width="17.5703125" style="9" customWidth="1"/>
    <col min="2819" max="2819" width="28.140625" style="9" customWidth="1"/>
    <col min="2820" max="2823" width="19.5703125" style="9" bestFit="1" customWidth="1"/>
    <col min="2824" max="2824" width="23.28515625" style="9" customWidth="1"/>
    <col min="2825" max="2825" width="13.140625" style="9" customWidth="1"/>
    <col min="2826" max="2826" width="18.28515625" style="9" customWidth="1"/>
    <col min="2827" max="2827" width="16.5703125" style="9" customWidth="1"/>
    <col min="2828" max="2829" width="17" style="9" customWidth="1"/>
    <col min="2830" max="2830" width="18.140625" style="9" customWidth="1"/>
    <col min="2831" max="2831" width="16" style="9" customWidth="1"/>
    <col min="2832" max="2832" width="19" style="9" customWidth="1"/>
    <col min="2833" max="2833" width="18" style="9" customWidth="1"/>
    <col min="2834" max="2834" width="19.5703125" style="9" customWidth="1"/>
    <col min="2835" max="2835" width="16.28515625" style="9" customWidth="1"/>
    <col min="2836" max="2836" width="15.42578125" style="9" customWidth="1"/>
    <col min="2837" max="2837" width="14" style="9" customWidth="1"/>
    <col min="2838" max="2838" width="19.85546875" style="9" customWidth="1"/>
    <col min="2839" max="2839" width="18.5703125" style="9" customWidth="1"/>
    <col min="2840" max="2840" width="18" style="9" customWidth="1"/>
    <col min="2841" max="2841" width="16.7109375" style="9" customWidth="1"/>
    <col min="2842" max="2842" width="14.140625" style="9" customWidth="1"/>
    <col min="2843" max="2843" width="15.85546875" style="9" customWidth="1"/>
    <col min="2844" max="2844" width="17" style="9" customWidth="1"/>
    <col min="2845" max="2845" width="17.5703125" style="9" customWidth="1"/>
    <col min="2846" max="2846" width="19.85546875" style="9" bestFit="1" customWidth="1"/>
    <col min="2847" max="3072" width="11.42578125" style="9"/>
    <col min="3073" max="3073" width="16.5703125" style="9" customWidth="1"/>
    <col min="3074" max="3074" width="17.5703125" style="9" customWidth="1"/>
    <col min="3075" max="3075" width="28.140625" style="9" customWidth="1"/>
    <col min="3076" max="3079" width="19.5703125" style="9" bestFit="1" customWidth="1"/>
    <col min="3080" max="3080" width="23.28515625" style="9" customWidth="1"/>
    <col min="3081" max="3081" width="13.140625" style="9" customWidth="1"/>
    <col min="3082" max="3082" width="18.28515625" style="9" customWidth="1"/>
    <col min="3083" max="3083" width="16.5703125" style="9" customWidth="1"/>
    <col min="3084" max="3085" width="17" style="9" customWidth="1"/>
    <col min="3086" max="3086" width="18.140625" style="9" customWidth="1"/>
    <col min="3087" max="3087" width="16" style="9" customWidth="1"/>
    <col min="3088" max="3088" width="19" style="9" customWidth="1"/>
    <col min="3089" max="3089" width="18" style="9" customWidth="1"/>
    <col min="3090" max="3090" width="19.5703125" style="9" customWidth="1"/>
    <col min="3091" max="3091" width="16.28515625" style="9" customWidth="1"/>
    <col min="3092" max="3092" width="15.42578125" style="9" customWidth="1"/>
    <col min="3093" max="3093" width="14" style="9" customWidth="1"/>
    <col min="3094" max="3094" width="19.85546875" style="9" customWidth="1"/>
    <col min="3095" max="3095" width="18.5703125" style="9" customWidth="1"/>
    <col min="3096" max="3096" width="18" style="9" customWidth="1"/>
    <col min="3097" max="3097" width="16.7109375" style="9" customWidth="1"/>
    <col min="3098" max="3098" width="14.140625" style="9" customWidth="1"/>
    <col min="3099" max="3099" width="15.85546875" style="9" customWidth="1"/>
    <col min="3100" max="3100" width="17" style="9" customWidth="1"/>
    <col min="3101" max="3101" width="17.5703125" style="9" customWidth="1"/>
    <col min="3102" max="3102" width="19.85546875" style="9" bestFit="1" customWidth="1"/>
    <col min="3103" max="3328" width="11.42578125" style="9"/>
    <col min="3329" max="3329" width="16.5703125" style="9" customWidth="1"/>
    <col min="3330" max="3330" width="17.5703125" style="9" customWidth="1"/>
    <col min="3331" max="3331" width="28.140625" style="9" customWidth="1"/>
    <col min="3332" max="3335" width="19.5703125" style="9" bestFit="1" customWidth="1"/>
    <col min="3336" max="3336" width="23.28515625" style="9" customWidth="1"/>
    <col min="3337" max="3337" width="13.140625" style="9" customWidth="1"/>
    <col min="3338" max="3338" width="18.28515625" style="9" customWidth="1"/>
    <col min="3339" max="3339" width="16.5703125" style="9" customWidth="1"/>
    <col min="3340" max="3341" width="17" style="9" customWidth="1"/>
    <col min="3342" max="3342" width="18.140625" style="9" customWidth="1"/>
    <col min="3343" max="3343" width="16" style="9" customWidth="1"/>
    <col min="3344" max="3344" width="19" style="9" customWidth="1"/>
    <col min="3345" max="3345" width="18" style="9" customWidth="1"/>
    <col min="3346" max="3346" width="19.5703125" style="9" customWidth="1"/>
    <col min="3347" max="3347" width="16.28515625" style="9" customWidth="1"/>
    <col min="3348" max="3348" width="15.42578125" style="9" customWidth="1"/>
    <col min="3349" max="3349" width="14" style="9" customWidth="1"/>
    <col min="3350" max="3350" width="19.85546875" style="9" customWidth="1"/>
    <col min="3351" max="3351" width="18.5703125" style="9" customWidth="1"/>
    <col min="3352" max="3352" width="18" style="9" customWidth="1"/>
    <col min="3353" max="3353" width="16.7109375" style="9" customWidth="1"/>
    <col min="3354" max="3354" width="14.140625" style="9" customWidth="1"/>
    <col min="3355" max="3355" width="15.85546875" style="9" customWidth="1"/>
    <col min="3356" max="3356" width="17" style="9" customWidth="1"/>
    <col min="3357" max="3357" width="17.5703125" style="9" customWidth="1"/>
    <col min="3358" max="3358" width="19.85546875" style="9" bestFit="1" customWidth="1"/>
    <col min="3359" max="3584" width="11.42578125" style="9"/>
    <col min="3585" max="3585" width="16.5703125" style="9" customWidth="1"/>
    <col min="3586" max="3586" width="17.5703125" style="9" customWidth="1"/>
    <col min="3587" max="3587" width="28.140625" style="9" customWidth="1"/>
    <col min="3588" max="3591" width="19.5703125" style="9" bestFit="1" customWidth="1"/>
    <col min="3592" max="3592" width="23.28515625" style="9" customWidth="1"/>
    <col min="3593" max="3593" width="13.140625" style="9" customWidth="1"/>
    <col min="3594" max="3594" width="18.28515625" style="9" customWidth="1"/>
    <col min="3595" max="3595" width="16.5703125" style="9" customWidth="1"/>
    <col min="3596" max="3597" width="17" style="9" customWidth="1"/>
    <col min="3598" max="3598" width="18.140625" style="9" customWidth="1"/>
    <col min="3599" max="3599" width="16" style="9" customWidth="1"/>
    <col min="3600" max="3600" width="19" style="9" customWidth="1"/>
    <col min="3601" max="3601" width="18" style="9" customWidth="1"/>
    <col min="3602" max="3602" width="19.5703125" style="9" customWidth="1"/>
    <col min="3603" max="3603" width="16.28515625" style="9" customWidth="1"/>
    <col min="3604" max="3604" width="15.42578125" style="9" customWidth="1"/>
    <col min="3605" max="3605" width="14" style="9" customWidth="1"/>
    <col min="3606" max="3606" width="19.85546875" style="9" customWidth="1"/>
    <col min="3607" max="3607" width="18.5703125" style="9" customWidth="1"/>
    <col min="3608" max="3608" width="18" style="9" customWidth="1"/>
    <col min="3609" max="3609" width="16.7109375" style="9" customWidth="1"/>
    <col min="3610" max="3610" width="14.140625" style="9" customWidth="1"/>
    <col min="3611" max="3611" width="15.85546875" style="9" customWidth="1"/>
    <col min="3612" max="3612" width="17" style="9" customWidth="1"/>
    <col min="3613" max="3613" width="17.5703125" style="9" customWidth="1"/>
    <col min="3614" max="3614" width="19.85546875" style="9" bestFit="1" customWidth="1"/>
    <col min="3615" max="3840" width="11.42578125" style="9"/>
    <col min="3841" max="3841" width="16.5703125" style="9" customWidth="1"/>
    <col min="3842" max="3842" width="17.5703125" style="9" customWidth="1"/>
    <col min="3843" max="3843" width="28.140625" style="9" customWidth="1"/>
    <col min="3844" max="3847" width="19.5703125" style="9" bestFit="1" customWidth="1"/>
    <col min="3848" max="3848" width="23.28515625" style="9" customWidth="1"/>
    <col min="3849" max="3849" width="13.140625" style="9" customWidth="1"/>
    <col min="3850" max="3850" width="18.28515625" style="9" customWidth="1"/>
    <col min="3851" max="3851" width="16.5703125" style="9" customWidth="1"/>
    <col min="3852" max="3853" width="17" style="9" customWidth="1"/>
    <col min="3854" max="3854" width="18.140625" style="9" customWidth="1"/>
    <col min="3855" max="3855" width="16" style="9" customWidth="1"/>
    <col min="3856" max="3856" width="19" style="9" customWidth="1"/>
    <col min="3857" max="3857" width="18" style="9" customWidth="1"/>
    <col min="3858" max="3858" width="19.5703125" style="9" customWidth="1"/>
    <col min="3859" max="3859" width="16.28515625" style="9" customWidth="1"/>
    <col min="3860" max="3860" width="15.42578125" style="9" customWidth="1"/>
    <col min="3861" max="3861" width="14" style="9" customWidth="1"/>
    <col min="3862" max="3862" width="19.85546875" style="9" customWidth="1"/>
    <col min="3863" max="3863" width="18.5703125" style="9" customWidth="1"/>
    <col min="3864" max="3864" width="18" style="9" customWidth="1"/>
    <col min="3865" max="3865" width="16.7109375" style="9" customWidth="1"/>
    <col min="3866" max="3866" width="14.140625" style="9" customWidth="1"/>
    <col min="3867" max="3867" width="15.85546875" style="9" customWidth="1"/>
    <col min="3868" max="3868" width="17" style="9" customWidth="1"/>
    <col min="3869" max="3869" width="17.5703125" style="9" customWidth="1"/>
    <col min="3870" max="3870" width="19.85546875" style="9" bestFit="1" customWidth="1"/>
    <col min="3871" max="4096" width="11.42578125" style="9"/>
    <col min="4097" max="4097" width="16.5703125" style="9" customWidth="1"/>
    <col min="4098" max="4098" width="17.5703125" style="9" customWidth="1"/>
    <col min="4099" max="4099" width="28.140625" style="9" customWidth="1"/>
    <col min="4100" max="4103" width="19.5703125" style="9" bestFit="1" customWidth="1"/>
    <col min="4104" max="4104" width="23.28515625" style="9" customWidth="1"/>
    <col min="4105" max="4105" width="13.140625" style="9" customWidth="1"/>
    <col min="4106" max="4106" width="18.28515625" style="9" customWidth="1"/>
    <col min="4107" max="4107" width="16.5703125" style="9" customWidth="1"/>
    <col min="4108" max="4109" width="17" style="9" customWidth="1"/>
    <col min="4110" max="4110" width="18.140625" style="9" customWidth="1"/>
    <col min="4111" max="4111" width="16" style="9" customWidth="1"/>
    <col min="4112" max="4112" width="19" style="9" customWidth="1"/>
    <col min="4113" max="4113" width="18" style="9" customWidth="1"/>
    <col min="4114" max="4114" width="19.5703125" style="9" customWidth="1"/>
    <col min="4115" max="4115" width="16.28515625" style="9" customWidth="1"/>
    <col min="4116" max="4116" width="15.42578125" style="9" customWidth="1"/>
    <col min="4117" max="4117" width="14" style="9" customWidth="1"/>
    <col min="4118" max="4118" width="19.85546875" style="9" customWidth="1"/>
    <col min="4119" max="4119" width="18.5703125" style="9" customWidth="1"/>
    <col min="4120" max="4120" width="18" style="9" customWidth="1"/>
    <col min="4121" max="4121" width="16.7109375" style="9" customWidth="1"/>
    <col min="4122" max="4122" width="14.140625" style="9" customWidth="1"/>
    <col min="4123" max="4123" width="15.85546875" style="9" customWidth="1"/>
    <col min="4124" max="4124" width="17" style="9" customWidth="1"/>
    <col min="4125" max="4125" width="17.5703125" style="9" customWidth="1"/>
    <col min="4126" max="4126" width="19.85546875" style="9" bestFit="1" customWidth="1"/>
    <col min="4127" max="4352" width="11.42578125" style="9"/>
    <col min="4353" max="4353" width="16.5703125" style="9" customWidth="1"/>
    <col min="4354" max="4354" width="17.5703125" style="9" customWidth="1"/>
    <col min="4355" max="4355" width="28.140625" style="9" customWidth="1"/>
    <col min="4356" max="4359" width="19.5703125" style="9" bestFit="1" customWidth="1"/>
    <col min="4360" max="4360" width="23.28515625" style="9" customWidth="1"/>
    <col min="4361" max="4361" width="13.140625" style="9" customWidth="1"/>
    <col min="4362" max="4362" width="18.28515625" style="9" customWidth="1"/>
    <col min="4363" max="4363" width="16.5703125" style="9" customWidth="1"/>
    <col min="4364" max="4365" width="17" style="9" customWidth="1"/>
    <col min="4366" max="4366" width="18.140625" style="9" customWidth="1"/>
    <col min="4367" max="4367" width="16" style="9" customWidth="1"/>
    <col min="4368" max="4368" width="19" style="9" customWidth="1"/>
    <col min="4369" max="4369" width="18" style="9" customWidth="1"/>
    <col min="4370" max="4370" width="19.5703125" style="9" customWidth="1"/>
    <col min="4371" max="4371" width="16.28515625" style="9" customWidth="1"/>
    <col min="4372" max="4372" width="15.42578125" style="9" customWidth="1"/>
    <col min="4373" max="4373" width="14" style="9" customWidth="1"/>
    <col min="4374" max="4374" width="19.85546875" style="9" customWidth="1"/>
    <col min="4375" max="4375" width="18.5703125" style="9" customWidth="1"/>
    <col min="4376" max="4376" width="18" style="9" customWidth="1"/>
    <col min="4377" max="4377" width="16.7109375" style="9" customWidth="1"/>
    <col min="4378" max="4378" width="14.140625" style="9" customWidth="1"/>
    <col min="4379" max="4379" width="15.85546875" style="9" customWidth="1"/>
    <col min="4380" max="4380" width="17" style="9" customWidth="1"/>
    <col min="4381" max="4381" width="17.5703125" style="9" customWidth="1"/>
    <col min="4382" max="4382" width="19.85546875" style="9" bestFit="1" customWidth="1"/>
    <col min="4383" max="4608" width="11.42578125" style="9"/>
    <col min="4609" max="4609" width="16.5703125" style="9" customWidth="1"/>
    <col min="4610" max="4610" width="17.5703125" style="9" customWidth="1"/>
    <col min="4611" max="4611" width="28.140625" style="9" customWidth="1"/>
    <col min="4612" max="4615" width="19.5703125" style="9" bestFit="1" customWidth="1"/>
    <col min="4616" max="4616" width="23.28515625" style="9" customWidth="1"/>
    <col min="4617" max="4617" width="13.140625" style="9" customWidth="1"/>
    <col min="4618" max="4618" width="18.28515625" style="9" customWidth="1"/>
    <col min="4619" max="4619" width="16.5703125" style="9" customWidth="1"/>
    <col min="4620" max="4621" width="17" style="9" customWidth="1"/>
    <col min="4622" max="4622" width="18.140625" style="9" customWidth="1"/>
    <col min="4623" max="4623" width="16" style="9" customWidth="1"/>
    <col min="4624" max="4624" width="19" style="9" customWidth="1"/>
    <col min="4625" max="4625" width="18" style="9" customWidth="1"/>
    <col min="4626" max="4626" width="19.5703125" style="9" customWidth="1"/>
    <col min="4627" max="4627" width="16.28515625" style="9" customWidth="1"/>
    <col min="4628" max="4628" width="15.42578125" style="9" customWidth="1"/>
    <col min="4629" max="4629" width="14" style="9" customWidth="1"/>
    <col min="4630" max="4630" width="19.85546875" style="9" customWidth="1"/>
    <col min="4631" max="4631" width="18.5703125" style="9" customWidth="1"/>
    <col min="4632" max="4632" width="18" style="9" customWidth="1"/>
    <col min="4633" max="4633" width="16.7109375" style="9" customWidth="1"/>
    <col min="4634" max="4634" width="14.140625" style="9" customWidth="1"/>
    <col min="4635" max="4635" width="15.85546875" style="9" customWidth="1"/>
    <col min="4636" max="4636" width="17" style="9" customWidth="1"/>
    <col min="4637" max="4637" width="17.5703125" style="9" customWidth="1"/>
    <col min="4638" max="4638" width="19.85546875" style="9" bestFit="1" customWidth="1"/>
    <col min="4639" max="4864" width="11.42578125" style="9"/>
    <col min="4865" max="4865" width="16.5703125" style="9" customWidth="1"/>
    <col min="4866" max="4866" width="17.5703125" style="9" customWidth="1"/>
    <col min="4867" max="4867" width="28.140625" style="9" customWidth="1"/>
    <col min="4868" max="4871" width="19.5703125" style="9" bestFit="1" customWidth="1"/>
    <col min="4872" max="4872" width="23.28515625" style="9" customWidth="1"/>
    <col min="4873" max="4873" width="13.140625" style="9" customWidth="1"/>
    <col min="4874" max="4874" width="18.28515625" style="9" customWidth="1"/>
    <col min="4875" max="4875" width="16.5703125" style="9" customWidth="1"/>
    <col min="4876" max="4877" width="17" style="9" customWidth="1"/>
    <col min="4878" max="4878" width="18.140625" style="9" customWidth="1"/>
    <col min="4879" max="4879" width="16" style="9" customWidth="1"/>
    <col min="4880" max="4880" width="19" style="9" customWidth="1"/>
    <col min="4881" max="4881" width="18" style="9" customWidth="1"/>
    <col min="4882" max="4882" width="19.5703125" style="9" customWidth="1"/>
    <col min="4883" max="4883" width="16.28515625" style="9" customWidth="1"/>
    <col min="4884" max="4884" width="15.42578125" style="9" customWidth="1"/>
    <col min="4885" max="4885" width="14" style="9" customWidth="1"/>
    <col min="4886" max="4886" width="19.85546875" style="9" customWidth="1"/>
    <col min="4887" max="4887" width="18.5703125" style="9" customWidth="1"/>
    <col min="4888" max="4888" width="18" style="9" customWidth="1"/>
    <col min="4889" max="4889" width="16.7109375" style="9" customWidth="1"/>
    <col min="4890" max="4890" width="14.140625" style="9" customWidth="1"/>
    <col min="4891" max="4891" width="15.85546875" style="9" customWidth="1"/>
    <col min="4892" max="4892" width="17" style="9" customWidth="1"/>
    <col min="4893" max="4893" width="17.5703125" style="9" customWidth="1"/>
    <col min="4894" max="4894" width="19.85546875" style="9" bestFit="1" customWidth="1"/>
    <col min="4895" max="5120" width="11.42578125" style="9"/>
    <col min="5121" max="5121" width="16.5703125" style="9" customWidth="1"/>
    <col min="5122" max="5122" width="17.5703125" style="9" customWidth="1"/>
    <col min="5123" max="5123" width="28.140625" style="9" customWidth="1"/>
    <col min="5124" max="5127" width="19.5703125" style="9" bestFit="1" customWidth="1"/>
    <col min="5128" max="5128" width="23.28515625" style="9" customWidth="1"/>
    <col min="5129" max="5129" width="13.140625" style="9" customWidth="1"/>
    <col min="5130" max="5130" width="18.28515625" style="9" customWidth="1"/>
    <col min="5131" max="5131" width="16.5703125" style="9" customWidth="1"/>
    <col min="5132" max="5133" width="17" style="9" customWidth="1"/>
    <col min="5134" max="5134" width="18.140625" style="9" customWidth="1"/>
    <col min="5135" max="5135" width="16" style="9" customWidth="1"/>
    <col min="5136" max="5136" width="19" style="9" customWidth="1"/>
    <col min="5137" max="5137" width="18" style="9" customWidth="1"/>
    <col min="5138" max="5138" width="19.5703125" style="9" customWidth="1"/>
    <col min="5139" max="5139" width="16.28515625" style="9" customWidth="1"/>
    <col min="5140" max="5140" width="15.42578125" style="9" customWidth="1"/>
    <col min="5141" max="5141" width="14" style="9" customWidth="1"/>
    <col min="5142" max="5142" width="19.85546875" style="9" customWidth="1"/>
    <col min="5143" max="5143" width="18.5703125" style="9" customWidth="1"/>
    <col min="5144" max="5144" width="18" style="9" customWidth="1"/>
    <col min="5145" max="5145" width="16.7109375" style="9" customWidth="1"/>
    <col min="5146" max="5146" width="14.140625" style="9" customWidth="1"/>
    <col min="5147" max="5147" width="15.85546875" style="9" customWidth="1"/>
    <col min="5148" max="5148" width="17" style="9" customWidth="1"/>
    <col min="5149" max="5149" width="17.5703125" style="9" customWidth="1"/>
    <col min="5150" max="5150" width="19.85546875" style="9" bestFit="1" customWidth="1"/>
    <col min="5151" max="5376" width="11.42578125" style="9"/>
    <col min="5377" max="5377" width="16.5703125" style="9" customWidth="1"/>
    <col min="5378" max="5378" width="17.5703125" style="9" customWidth="1"/>
    <col min="5379" max="5379" width="28.140625" style="9" customWidth="1"/>
    <col min="5380" max="5383" width="19.5703125" style="9" bestFit="1" customWidth="1"/>
    <col min="5384" max="5384" width="23.28515625" style="9" customWidth="1"/>
    <col min="5385" max="5385" width="13.140625" style="9" customWidth="1"/>
    <col min="5386" max="5386" width="18.28515625" style="9" customWidth="1"/>
    <col min="5387" max="5387" width="16.5703125" style="9" customWidth="1"/>
    <col min="5388" max="5389" width="17" style="9" customWidth="1"/>
    <col min="5390" max="5390" width="18.140625" style="9" customWidth="1"/>
    <col min="5391" max="5391" width="16" style="9" customWidth="1"/>
    <col min="5392" max="5392" width="19" style="9" customWidth="1"/>
    <col min="5393" max="5393" width="18" style="9" customWidth="1"/>
    <col min="5394" max="5394" width="19.5703125" style="9" customWidth="1"/>
    <col min="5395" max="5395" width="16.28515625" style="9" customWidth="1"/>
    <col min="5396" max="5396" width="15.42578125" style="9" customWidth="1"/>
    <col min="5397" max="5397" width="14" style="9" customWidth="1"/>
    <col min="5398" max="5398" width="19.85546875" style="9" customWidth="1"/>
    <col min="5399" max="5399" width="18.5703125" style="9" customWidth="1"/>
    <col min="5400" max="5400" width="18" style="9" customWidth="1"/>
    <col min="5401" max="5401" width="16.7109375" style="9" customWidth="1"/>
    <col min="5402" max="5402" width="14.140625" style="9" customWidth="1"/>
    <col min="5403" max="5403" width="15.85546875" style="9" customWidth="1"/>
    <col min="5404" max="5404" width="17" style="9" customWidth="1"/>
    <col min="5405" max="5405" width="17.5703125" style="9" customWidth="1"/>
    <col min="5406" max="5406" width="19.85546875" style="9" bestFit="1" customWidth="1"/>
    <col min="5407" max="5632" width="11.42578125" style="9"/>
    <col min="5633" max="5633" width="16.5703125" style="9" customWidth="1"/>
    <col min="5634" max="5634" width="17.5703125" style="9" customWidth="1"/>
    <col min="5635" max="5635" width="28.140625" style="9" customWidth="1"/>
    <col min="5636" max="5639" width="19.5703125" style="9" bestFit="1" customWidth="1"/>
    <col min="5640" max="5640" width="23.28515625" style="9" customWidth="1"/>
    <col min="5641" max="5641" width="13.140625" style="9" customWidth="1"/>
    <col min="5642" max="5642" width="18.28515625" style="9" customWidth="1"/>
    <col min="5643" max="5643" width="16.5703125" style="9" customWidth="1"/>
    <col min="5644" max="5645" width="17" style="9" customWidth="1"/>
    <col min="5646" max="5646" width="18.140625" style="9" customWidth="1"/>
    <col min="5647" max="5647" width="16" style="9" customWidth="1"/>
    <col min="5648" max="5648" width="19" style="9" customWidth="1"/>
    <col min="5649" max="5649" width="18" style="9" customWidth="1"/>
    <col min="5650" max="5650" width="19.5703125" style="9" customWidth="1"/>
    <col min="5651" max="5651" width="16.28515625" style="9" customWidth="1"/>
    <col min="5652" max="5652" width="15.42578125" style="9" customWidth="1"/>
    <col min="5653" max="5653" width="14" style="9" customWidth="1"/>
    <col min="5654" max="5654" width="19.85546875" style="9" customWidth="1"/>
    <col min="5655" max="5655" width="18.5703125" style="9" customWidth="1"/>
    <col min="5656" max="5656" width="18" style="9" customWidth="1"/>
    <col min="5657" max="5657" width="16.7109375" style="9" customWidth="1"/>
    <col min="5658" max="5658" width="14.140625" style="9" customWidth="1"/>
    <col min="5659" max="5659" width="15.85546875" style="9" customWidth="1"/>
    <col min="5660" max="5660" width="17" style="9" customWidth="1"/>
    <col min="5661" max="5661" width="17.5703125" style="9" customWidth="1"/>
    <col min="5662" max="5662" width="19.85546875" style="9" bestFit="1" customWidth="1"/>
    <col min="5663" max="5888" width="11.42578125" style="9"/>
    <col min="5889" max="5889" width="16.5703125" style="9" customWidth="1"/>
    <col min="5890" max="5890" width="17.5703125" style="9" customWidth="1"/>
    <col min="5891" max="5891" width="28.140625" style="9" customWidth="1"/>
    <col min="5892" max="5895" width="19.5703125" style="9" bestFit="1" customWidth="1"/>
    <col min="5896" max="5896" width="23.28515625" style="9" customWidth="1"/>
    <col min="5897" max="5897" width="13.140625" style="9" customWidth="1"/>
    <col min="5898" max="5898" width="18.28515625" style="9" customWidth="1"/>
    <col min="5899" max="5899" width="16.5703125" style="9" customWidth="1"/>
    <col min="5900" max="5901" width="17" style="9" customWidth="1"/>
    <col min="5902" max="5902" width="18.140625" style="9" customWidth="1"/>
    <col min="5903" max="5903" width="16" style="9" customWidth="1"/>
    <col min="5904" max="5904" width="19" style="9" customWidth="1"/>
    <col min="5905" max="5905" width="18" style="9" customWidth="1"/>
    <col min="5906" max="5906" width="19.5703125" style="9" customWidth="1"/>
    <col min="5907" max="5907" width="16.28515625" style="9" customWidth="1"/>
    <col min="5908" max="5908" width="15.42578125" style="9" customWidth="1"/>
    <col min="5909" max="5909" width="14" style="9" customWidth="1"/>
    <col min="5910" max="5910" width="19.85546875" style="9" customWidth="1"/>
    <col min="5911" max="5911" width="18.5703125" style="9" customWidth="1"/>
    <col min="5912" max="5912" width="18" style="9" customWidth="1"/>
    <col min="5913" max="5913" width="16.7109375" style="9" customWidth="1"/>
    <col min="5914" max="5914" width="14.140625" style="9" customWidth="1"/>
    <col min="5915" max="5915" width="15.85546875" style="9" customWidth="1"/>
    <col min="5916" max="5916" width="17" style="9" customWidth="1"/>
    <col min="5917" max="5917" width="17.5703125" style="9" customWidth="1"/>
    <col min="5918" max="5918" width="19.85546875" style="9" bestFit="1" customWidth="1"/>
    <col min="5919" max="6144" width="11.42578125" style="9"/>
    <col min="6145" max="6145" width="16.5703125" style="9" customWidth="1"/>
    <col min="6146" max="6146" width="17.5703125" style="9" customWidth="1"/>
    <col min="6147" max="6147" width="28.140625" style="9" customWidth="1"/>
    <col min="6148" max="6151" width="19.5703125" style="9" bestFit="1" customWidth="1"/>
    <col min="6152" max="6152" width="23.28515625" style="9" customWidth="1"/>
    <col min="6153" max="6153" width="13.140625" style="9" customWidth="1"/>
    <col min="6154" max="6154" width="18.28515625" style="9" customWidth="1"/>
    <col min="6155" max="6155" width="16.5703125" style="9" customWidth="1"/>
    <col min="6156" max="6157" width="17" style="9" customWidth="1"/>
    <col min="6158" max="6158" width="18.140625" style="9" customWidth="1"/>
    <col min="6159" max="6159" width="16" style="9" customWidth="1"/>
    <col min="6160" max="6160" width="19" style="9" customWidth="1"/>
    <col min="6161" max="6161" width="18" style="9" customWidth="1"/>
    <col min="6162" max="6162" width="19.5703125" style="9" customWidth="1"/>
    <col min="6163" max="6163" width="16.28515625" style="9" customWidth="1"/>
    <col min="6164" max="6164" width="15.42578125" style="9" customWidth="1"/>
    <col min="6165" max="6165" width="14" style="9" customWidth="1"/>
    <col min="6166" max="6166" width="19.85546875" style="9" customWidth="1"/>
    <col min="6167" max="6167" width="18.5703125" style="9" customWidth="1"/>
    <col min="6168" max="6168" width="18" style="9" customWidth="1"/>
    <col min="6169" max="6169" width="16.7109375" style="9" customWidth="1"/>
    <col min="6170" max="6170" width="14.140625" style="9" customWidth="1"/>
    <col min="6171" max="6171" width="15.85546875" style="9" customWidth="1"/>
    <col min="6172" max="6172" width="17" style="9" customWidth="1"/>
    <col min="6173" max="6173" width="17.5703125" style="9" customWidth="1"/>
    <col min="6174" max="6174" width="19.85546875" style="9" bestFit="1" customWidth="1"/>
    <col min="6175" max="6400" width="11.42578125" style="9"/>
    <col min="6401" max="6401" width="16.5703125" style="9" customWidth="1"/>
    <col min="6402" max="6402" width="17.5703125" style="9" customWidth="1"/>
    <col min="6403" max="6403" width="28.140625" style="9" customWidth="1"/>
    <col min="6404" max="6407" width="19.5703125" style="9" bestFit="1" customWidth="1"/>
    <col min="6408" max="6408" width="23.28515625" style="9" customWidth="1"/>
    <col min="6409" max="6409" width="13.140625" style="9" customWidth="1"/>
    <col min="6410" max="6410" width="18.28515625" style="9" customWidth="1"/>
    <col min="6411" max="6411" width="16.5703125" style="9" customWidth="1"/>
    <col min="6412" max="6413" width="17" style="9" customWidth="1"/>
    <col min="6414" max="6414" width="18.140625" style="9" customWidth="1"/>
    <col min="6415" max="6415" width="16" style="9" customWidth="1"/>
    <col min="6416" max="6416" width="19" style="9" customWidth="1"/>
    <col min="6417" max="6417" width="18" style="9" customWidth="1"/>
    <col min="6418" max="6418" width="19.5703125" style="9" customWidth="1"/>
    <col min="6419" max="6419" width="16.28515625" style="9" customWidth="1"/>
    <col min="6420" max="6420" width="15.42578125" style="9" customWidth="1"/>
    <col min="6421" max="6421" width="14" style="9" customWidth="1"/>
    <col min="6422" max="6422" width="19.85546875" style="9" customWidth="1"/>
    <col min="6423" max="6423" width="18.5703125" style="9" customWidth="1"/>
    <col min="6424" max="6424" width="18" style="9" customWidth="1"/>
    <col min="6425" max="6425" width="16.7109375" style="9" customWidth="1"/>
    <col min="6426" max="6426" width="14.140625" style="9" customWidth="1"/>
    <col min="6427" max="6427" width="15.85546875" style="9" customWidth="1"/>
    <col min="6428" max="6428" width="17" style="9" customWidth="1"/>
    <col min="6429" max="6429" width="17.5703125" style="9" customWidth="1"/>
    <col min="6430" max="6430" width="19.85546875" style="9" bestFit="1" customWidth="1"/>
    <col min="6431" max="6656" width="11.42578125" style="9"/>
    <col min="6657" max="6657" width="16.5703125" style="9" customWidth="1"/>
    <col min="6658" max="6658" width="17.5703125" style="9" customWidth="1"/>
    <col min="6659" max="6659" width="28.140625" style="9" customWidth="1"/>
    <col min="6660" max="6663" width="19.5703125" style="9" bestFit="1" customWidth="1"/>
    <col min="6664" max="6664" width="23.28515625" style="9" customWidth="1"/>
    <col min="6665" max="6665" width="13.140625" style="9" customWidth="1"/>
    <col min="6666" max="6666" width="18.28515625" style="9" customWidth="1"/>
    <col min="6667" max="6667" width="16.5703125" style="9" customWidth="1"/>
    <col min="6668" max="6669" width="17" style="9" customWidth="1"/>
    <col min="6670" max="6670" width="18.140625" style="9" customWidth="1"/>
    <col min="6671" max="6671" width="16" style="9" customWidth="1"/>
    <col min="6672" max="6672" width="19" style="9" customWidth="1"/>
    <col min="6673" max="6673" width="18" style="9" customWidth="1"/>
    <col min="6674" max="6674" width="19.5703125" style="9" customWidth="1"/>
    <col min="6675" max="6675" width="16.28515625" style="9" customWidth="1"/>
    <col min="6676" max="6676" width="15.42578125" style="9" customWidth="1"/>
    <col min="6677" max="6677" width="14" style="9" customWidth="1"/>
    <col min="6678" max="6678" width="19.85546875" style="9" customWidth="1"/>
    <col min="6679" max="6679" width="18.5703125" style="9" customWidth="1"/>
    <col min="6680" max="6680" width="18" style="9" customWidth="1"/>
    <col min="6681" max="6681" width="16.7109375" style="9" customWidth="1"/>
    <col min="6682" max="6682" width="14.140625" style="9" customWidth="1"/>
    <col min="6683" max="6683" width="15.85546875" style="9" customWidth="1"/>
    <col min="6684" max="6684" width="17" style="9" customWidth="1"/>
    <col min="6685" max="6685" width="17.5703125" style="9" customWidth="1"/>
    <col min="6686" max="6686" width="19.85546875" style="9" bestFit="1" customWidth="1"/>
    <col min="6687" max="6912" width="11.42578125" style="9"/>
    <col min="6913" max="6913" width="16.5703125" style="9" customWidth="1"/>
    <col min="6914" max="6914" width="17.5703125" style="9" customWidth="1"/>
    <col min="6915" max="6915" width="28.140625" style="9" customWidth="1"/>
    <col min="6916" max="6919" width="19.5703125" style="9" bestFit="1" customWidth="1"/>
    <col min="6920" max="6920" width="23.28515625" style="9" customWidth="1"/>
    <col min="6921" max="6921" width="13.140625" style="9" customWidth="1"/>
    <col min="6922" max="6922" width="18.28515625" style="9" customWidth="1"/>
    <col min="6923" max="6923" width="16.5703125" style="9" customWidth="1"/>
    <col min="6924" max="6925" width="17" style="9" customWidth="1"/>
    <col min="6926" max="6926" width="18.140625" style="9" customWidth="1"/>
    <col min="6927" max="6927" width="16" style="9" customWidth="1"/>
    <col min="6928" max="6928" width="19" style="9" customWidth="1"/>
    <col min="6929" max="6929" width="18" style="9" customWidth="1"/>
    <col min="6930" max="6930" width="19.5703125" style="9" customWidth="1"/>
    <col min="6931" max="6931" width="16.28515625" style="9" customWidth="1"/>
    <col min="6932" max="6932" width="15.42578125" style="9" customWidth="1"/>
    <col min="6933" max="6933" width="14" style="9" customWidth="1"/>
    <col min="6934" max="6934" width="19.85546875" style="9" customWidth="1"/>
    <col min="6935" max="6935" width="18.5703125" style="9" customWidth="1"/>
    <col min="6936" max="6936" width="18" style="9" customWidth="1"/>
    <col min="6937" max="6937" width="16.7109375" style="9" customWidth="1"/>
    <col min="6938" max="6938" width="14.140625" style="9" customWidth="1"/>
    <col min="6939" max="6939" width="15.85546875" style="9" customWidth="1"/>
    <col min="6940" max="6940" width="17" style="9" customWidth="1"/>
    <col min="6941" max="6941" width="17.5703125" style="9" customWidth="1"/>
    <col min="6942" max="6942" width="19.85546875" style="9" bestFit="1" customWidth="1"/>
    <col min="6943" max="7168" width="11.42578125" style="9"/>
    <col min="7169" max="7169" width="16.5703125" style="9" customWidth="1"/>
    <col min="7170" max="7170" width="17.5703125" style="9" customWidth="1"/>
    <col min="7171" max="7171" width="28.140625" style="9" customWidth="1"/>
    <col min="7172" max="7175" width="19.5703125" style="9" bestFit="1" customWidth="1"/>
    <col min="7176" max="7176" width="23.28515625" style="9" customWidth="1"/>
    <col min="7177" max="7177" width="13.140625" style="9" customWidth="1"/>
    <col min="7178" max="7178" width="18.28515625" style="9" customWidth="1"/>
    <col min="7179" max="7179" width="16.5703125" style="9" customWidth="1"/>
    <col min="7180" max="7181" width="17" style="9" customWidth="1"/>
    <col min="7182" max="7182" width="18.140625" style="9" customWidth="1"/>
    <col min="7183" max="7183" width="16" style="9" customWidth="1"/>
    <col min="7184" max="7184" width="19" style="9" customWidth="1"/>
    <col min="7185" max="7185" width="18" style="9" customWidth="1"/>
    <col min="7186" max="7186" width="19.5703125" style="9" customWidth="1"/>
    <col min="7187" max="7187" width="16.28515625" style="9" customWidth="1"/>
    <col min="7188" max="7188" width="15.42578125" style="9" customWidth="1"/>
    <col min="7189" max="7189" width="14" style="9" customWidth="1"/>
    <col min="7190" max="7190" width="19.85546875" style="9" customWidth="1"/>
    <col min="7191" max="7191" width="18.5703125" style="9" customWidth="1"/>
    <col min="7192" max="7192" width="18" style="9" customWidth="1"/>
    <col min="7193" max="7193" width="16.7109375" style="9" customWidth="1"/>
    <col min="7194" max="7194" width="14.140625" style="9" customWidth="1"/>
    <col min="7195" max="7195" width="15.85546875" style="9" customWidth="1"/>
    <col min="7196" max="7196" width="17" style="9" customWidth="1"/>
    <col min="7197" max="7197" width="17.5703125" style="9" customWidth="1"/>
    <col min="7198" max="7198" width="19.85546875" style="9" bestFit="1" customWidth="1"/>
    <col min="7199" max="7424" width="11.42578125" style="9"/>
    <col min="7425" max="7425" width="16.5703125" style="9" customWidth="1"/>
    <col min="7426" max="7426" width="17.5703125" style="9" customWidth="1"/>
    <col min="7427" max="7427" width="28.140625" style="9" customWidth="1"/>
    <col min="7428" max="7431" width="19.5703125" style="9" bestFit="1" customWidth="1"/>
    <col min="7432" max="7432" width="23.28515625" style="9" customWidth="1"/>
    <col min="7433" max="7433" width="13.140625" style="9" customWidth="1"/>
    <col min="7434" max="7434" width="18.28515625" style="9" customWidth="1"/>
    <col min="7435" max="7435" width="16.5703125" style="9" customWidth="1"/>
    <col min="7436" max="7437" width="17" style="9" customWidth="1"/>
    <col min="7438" max="7438" width="18.140625" style="9" customWidth="1"/>
    <col min="7439" max="7439" width="16" style="9" customWidth="1"/>
    <col min="7440" max="7440" width="19" style="9" customWidth="1"/>
    <col min="7441" max="7441" width="18" style="9" customWidth="1"/>
    <col min="7442" max="7442" width="19.5703125" style="9" customWidth="1"/>
    <col min="7443" max="7443" width="16.28515625" style="9" customWidth="1"/>
    <col min="7444" max="7444" width="15.42578125" style="9" customWidth="1"/>
    <col min="7445" max="7445" width="14" style="9" customWidth="1"/>
    <col min="7446" max="7446" width="19.85546875" style="9" customWidth="1"/>
    <col min="7447" max="7447" width="18.5703125" style="9" customWidth="1"/>
    <col min="7448" max="7448" width="18" style="9" customWidth="1"/>
    <col min="7449" max="7449" width="16.7109375" style="9" customWidth="1"/>
    <col min="7450" max="7450" width="14.140625" style="9" customWidth="1"/>
    <col min="7451" max="7451" width="15.85546875" style="9" customWidth="1"/>
    <col min="7452" max="7452" width="17" style="9" customWidth="1"/>
    <col min="7453" max="7453" width="17.5703125" style="9" customWidth="1"/>
    <col min="7454" max="7454" width="19.85546875" style="9" bestFit="1" customWidth="1"/>
    <col min="7455" max="7680" width="11.42578125" style="9"/>
    <col min="7681" max="7681" width="16.5703125" style="9" customWidth="1"/>
    <col min="7682" max="7682" width="17.5703125" style="9" customWidth="1"/>
    <col min="7683" max="7683" width="28.140625" style="9" customWidth="1"/>
    <col min="7684" max="7687" width="19.5703125" style="9" bestFit="1" customWidth="1"/>
    <col min="7688" max="7688" width="23.28515625" style="9" customWidth="1"/>
    <col min="7689" max="7689" width="13.140625" style="9" customWidth="1"/>
    <col min="7690" max="7690" width="18.28515625" style="9" customWidth="1"/>
    <col min="7691" max="7691" width="16.5703125" style="9" customWidth="1"/>
    <col min="7692" max="7693" width="17" style="9" customWidth="1"/>
    <col min="7694" max="7694" width="18.140625" style="9" customWidth="1"/>
    <col min="7695" max="7695" width="16" style="9" customWidth="1"/>
    <col min="7696" max="7696" width="19" style="9" customWidth="1"/>
    <col min="7697" max="7697" width="18" style="9" customWidth="1"/>
    <col min="7698" max="7698" width="19.5703125" style="9" customWidth="1"/>
    <col min="7699" max="7699" width="16.28515625" style="9" customWidth="1"/>
    <col min="7700" max="7700" width="15.42578125" style="9" customWidth="1"/>
    <col min="7701" max="7701" width="14" style="9" customWidth="1"/>
    <col min="7702" max="7702" width="19.85546875" style="9" customWidth="1"/>
    <col min="7703" max="7703" width="18.5703125" style="9" customWidth="1"/>
    <col min="7704" max="7704" width="18" style="9" customWidth="1"/>
    <col min="7705" max="7705" width="16.7109375" style="9" customWidth="1"/>
    <col min="7706" max="7706" width="14.140625" style="9" customWidth="1"/>
    <col min="7707" max="7707" width="15.85546875" style="9" customWidth="1"/>
    <col min="7708" max="7708" width="17" style="9" customWidth="1"/>
    <col min="7709" max="7709" width="17.5703125" style="9" customWidth="1"/>
    <col min="7710" max="7710" width="19.85546875" style="9" bestFit="1" customWidth="1"/>
    <col min="7711" max="7936" width="11.42578125" style="9"/>
    <col min="7937" max="7937" width="16.5703125" style="9" customWidth="1"/>
    <col min="7938" max="7938" width="17.5703125" style="9" customWidth="1"/>
    <col min="7939" max="7939" width="28.140625" style="9" customWidth="1"/>
    <col min="7940" max="7943" width="19.5703125" style="9" bestFit="1" customWidth="1"/>
    <col min="7944" max="7944" width="23.28515625" style="9" customWidth="1"/>
    <col min="7945" max="7945" width="13.140625" style="9" customWidth="1"/>
    <col min="7946" max="7946" width="18.28515625" style="9" customWidth="1"/>
    <col min="7947" max="7947" width="16.5703125" style="9" customWidth="1"/>
    <col min="7948" max="7949" width="17" style="9" customWidth="1"/>
    <col min="7950" max="7950" width="18.140625" style="9" customWidth="1"/>
    <col min="7951" max="7951" width="16" style="9" customWidth="1"/>
    <col min="7952" max="7952" width="19" style="9" customWidth="1"/>
    <col min="7953" max="7953" width="18" style="9" customWidth="1"/>
    <col min="7954" max="7954" width="19.5703125" style="9" customWidth="1"/>
    <col min="7955" max="7955" width="16.28515625" style="9" customWidth="1"/>
    <col min="7956" max="7956" width="15.42578125" style="9" customWidth="1"/>
    <col min="7957" max="7957" width="14" style="9" customWidth="1"/>
    <col min="7958" max="7958" width="19.85546875" style="9" customWidth="1"/>
    <col min="7959" max="7959" width="18.5703125" style="9" customWidth="1"/>
    <col min="7960" max="7960" width="18" style="9" customWidth="1"/>
    <col min="7961" max="7961" width="16.7109375" style="9" customWidth="1"/>
    <col min="7962" max="7962" width="14.140625" style="9" customWidth="1"/>
    <col min="7963" max="7963" width="15.85546875" style="9" customWidth="1"/>
    <col min="7964" max="7964" width="17" style="9" customWidth="1"/>
    <col min="7965" max="7965" width="17.5703125" style="9" customWidth="1"/>
    <col min="7966" max="7966" width="19.85546875" style="9" bestFit="1" customWidth="1"/>
    <col min="7967" max="8192" width="11.42578125" style="9"/>
    <col min="8193" max="8193" width="16.5703125" style="9" customWidth="1"/>
    <col min="8194" max="8194" width="17.5703125" style="9" customWidth="1"/>
    <col min="8195" max="8195" width="28.140625" style="9" customWidth="1"/>
    <col min="8196" max="8199" width="19.5703125" style="9" bestFit="1" customWidth="1"/>
    <col min="8200" max="8200" width="23.28515625" style="9" customWidth="1"/>
    <col min="8201" max="8201" width="13.140625" style="9" customWidth="1"/>
    <col min="8202" max="8202" width="18.28515625" style="9" customWidth="1"/>
    <col min="8203" max="8203" width="16.5703125" style="9" customWidth="1"/>
    <col min="8204" max="8205" width="17" style="9" customWidth="1"/>
    <col min="8206" max="8206" width="18.140625" style="9" customWidth="1"/>
    <col min="8207" max="8207" width="16" style="9" customWidth="1"/>
    <col min="8208" max="8208" width="19" style="9" customWidth="1"/>
    <col min="8209" max="8209" width="18" style="9" customWidth="1"/>
    <col min="8210" max="8210" width="19.5703125" style="9" customWidth="1"/>
    <col min="8211" max="8211" width="16.28515625" style="9" customWidth="1"/>
    <col min="8212" max="8212" width="15.42578125" style="9" customWidth="1"/>
    <col min="8213" max="8213" width="14" style="9" customWidth="1"/>
    <col min="8214" max="8214" width="19.85546875" style="9" customWidth="1"/>
    <col min="8215" max="8215" width="18.5703125" style="9" customWidth="1"/>
    <col min="8216" max="8216" width="18" style="9" customWidth="1"/>
    <col min="8217" max="8217" width="16.7109375" style="9" customWidth="1"/>
    <col min="8218" max="8218" width="14.140625" style="9" customWidth="1"/>
    <col min="8219" max="8219" width="15.85546875" style="9" customWidth="1"/>
    <col min="8220" max="8220" width="17" style="9" customWidth="1"/>
    <col min="8221" max="8221" width="17.5703125" style="9" customWidth="1"/>
    <col min="8222" max="8222" width="19.85546875" style="9" bestFit="1" customWidth="1"/>
    <col min="8223" max="8448" width="11.42578125" style="9"/>
    <col min="8449" max="8449" width="16.5703125" style="9" customWidth="1"/>
    <col min="8450" max="8450" width="17.5703125" style="9" customWidth="1"/>
    <col min="8451" max="8451" width="28.140625" style="9" customWidth="1"/>
    <col min="8452" max="8455" width="19.5703125" style="9" bestFit="1" customWidth="1"/>
    <col min="8456" max="8456" width="23.28515625" style="9" customWidth="1"/>
    <col min="8457" max="8457" width="13.140625" style="9" customWidth="1"/>
    <col min="8458" max="8458" width="18.28515625" style="9" customWidth="1"/>
    <col min="8459" max="8459" width="16.5703125" style="9" customWidth="1"/>
    <col min="8460" max="8461" width="17" style="9" customWidth="1"/>
    <col min="8462" max="8462" width="18.140625" style="9" customWidth="1"/>
    <col min="8463" max="8463" width="16" style="9" customWidth="1"/>
    <col min="8464" max="8464" width="19" style="9" customWidth="1"/>
    <col min="8465" max="8465" width="18" style="9" customWidth="1"/>
    <col min="8466" max="8466" width="19.5703125" style="9" customWidth="1"/>
    <col min="8467" max="8467" width="16.28515625" style="9" customWidth="1"/>
    <col min="8468" max="8468" width="15.42578125" style="9" customWidth="1"/>
    <col min="8469" max="8469" width="14" style="9" customWidth="1"/>
    <col min="8470" max="8470" width="19.85546875" style="9" customWidth="1"/>
    <col min="8471" max="8471" width="18.5703125" style="9" customWidth="1"/>
    <col min="8472" max="8472" width="18" style="9" customWidth="1"/>
    <col min="8473" max="8473" width="16.7109375" style="9" customWidth="1"/>
    <col min="8474" max="8474" width="14.140625" style="9" customWidth="1"/>
    <col min="8475" max="8475" width="15.85546875" style="9" customWidth="1"/>
    <col min="8476" max="8476" width="17" style="9" customWidth="1"/>
    <col min="8477" max="8477" width="17.5703125" style="9" customWidth="1"/>
    <col min="8478" max="8478" width="19.85546875" style="9" bestFit="1" customWidth="1"/>
    <col min="8479" max="8704" width="11.42578125" style="9"/>
    <col min="8705" max="8705" width="16.5703125" style="9" customWidth="1"/>
    <col min="8706" max="8706" width="17.5703125" style="9" customWidth="1"/>
    <col min="8707" max="8707" width="28.140625" style="9" customWidth="1"/>
    <col min="8708" max="8711" width="19.5703125" style="9" bestFit="1" customWidth="1"/>
    <col min="8712" max="8712" width="23.28515625" style="9" customWidth="1"/>
    <col min="8713" max="8713" width="13.140625" style="9" customWidth="1"/>
    <col min="8714" max="8714" width="18.28515625" style="9" customWidth="1"/>
    <col min="8715" max="8715" width="16.5703125" style="9" customWidth="1"/>
    <col min="8716" max="8717" width="17" style="9" customWidth="1"/>
    <col min="8718" max="8718" width="18.140625" style="9" customWidth="1"/>
    <col min="8719" max="8719" width="16" style="9" customWidth="1"/>
    <col min="8720" max="8720" width="19" style="9" customWidth="1"/>
    <col min="8721" max="8721" width="18" style="9" customWidth="1"/>
    <col min="8722" max="8722" width="19.5703125" style="9" customWidth="1"/>
    <col min="8723" max="8723" width="16.28515625" style="9" customWidth="1"/>
    <col min="8724" max="8724" width="15.42578125" style="9" customWidth="1"/>
    <col min="8725" max="8725" width="14" style="9" customWidth="1"/>
    <col min="8726" max="8726" width="19.85546875" style="9" customWidth="1"/>
    <col min="8727" max="8727" width="18.5703125" style="9" customWidth="1"/>
    <col min="8728" max="8728" width="18" style="9" customWidth="1"/>
    <col min="8729" max="8729" width="16.7109375" style="9" customWidth="1"/>
    <col min="8730" max="8730" width="14.140625" style="9" customWidth="1"/>
    <col min="8731" max="8731" width="15.85546875" style="9" customWidth="1"/>
    <col min="8732" max="8732" width="17" style="9" customWidth="1"/>
    <col min="8733" max="8733" width="17.5703125" style="9" customWidth="1"/>
    <col min="8734" max="8734" width="19.85546875" style="9" bestFit="1" customWidth="1"/>
    <col min="8735" max="8960" width="11.42578125" style="9"/>
    <col min="8961" max="8961" width="16.5703125" style="9" customWidth="1"/>
    <col min="8962" max="8962" width="17.5703125" style="9" customWidth="1"/>
    <col min="8963" max="8963" width="28.140625" style="9" customWidth="1"/>
    <col min="8964" max="8967" width="19.5703125" style="9" bestFit="1" customWidth="1"/>
    <col min="8968" max="8968" width="23.28515625" style="9" customWidth="1"/>
    <col min="8969" max="8969" width="13.140625" style="9" customWidth="1"/>
    <col min="8970" max="8970" width="18.28515625" style="9" customWidth="1"/>
    <col min="8971" max="8971" width="16.5703125" style="9" customWidth="1"/>
    <col min="8972" max="8973" width="17" style="9" customWidth="1"/>
    <col min="8974" max="8974" width="18.140625" style="9" customWidth="1"/>
    <col min="8975" max="8975" width="16" style="9" customWidth="1"/>
    <col min="8976" max="8976" width="19" style="9" customWidth="1"/>
    <col min="8977" max="8977" width="18" style="9" customWidth="1"/>
    <col min="8978" max="8978" width="19.5703125" style="9" customWidth="1"/>
    <col min="8979" max="8979" width="16.28515625" style="9" customWidth="1"/>
    <col min="8980" max="8980" width="15.42578125" style="9" customWidth="1"/>
    <col min="8981" max="8981" width="14" style="9" customWidth="1"/>
    <col min="8982" max="8982" width="19.85546875" style="9" customWidth="1"/>
    <col min="8983" max="8983" width="18.5703125" style="9" customWidth="1"/>
    <col min="8984" max="8984" width="18" style="9" customWidth="1"/>
    <col min="8985" max="8985" width="16.7109375" style="9" customWidth="1"/>
    <col min="8986" max="8986" width="14.140625" style="9" customWidth="1"/>
    <col min="8987" max="8987" width="15.85546875" style="9" customWidth="1"/>
    <col min="8988" max="8988" width="17" style="9" customWidth="1"/>
    <col min="8989" max="8989" width="17.5703125" style="9" customWidth="1"/>
    <col min="8990" max="8990" width="19.85546875" style="9" bestFit="1" customWidth="1"/>
    <col min="8991" max="9216" width="11.42578125" style="9"/>
    <col min="9217" max="9217" width="16.5703125" style="9" customWidth="1"/>
    <col min="9218" max="9218" width="17.5703125" style="9" customWidth="1"/>
    <col min="9219" max="9219" width="28.140625" style="9" customWidth="1"/>
    <col min="9220" max="9223" width="19.5703125" style="9" bestFit="1" customWidth="1"/>
    <col min="9224" max="9224" width="23.28515625" style="9" customWidth="1"/>
    <col min="9225" max="9225" width="13.140625" style="9" customWidth="1"/>
    <col min="9226" max="9226" width="18.28515625" style="9" customWidth="1"/>
    <col min="9227" max="9227" width="16.5703125" style="9" customWidth="1"/>
    <col min="9228" max="9229" width="17" style="9" customWidth="1"/>
    <col min="9230" max="9230" width="18.140625" style="9" customWidth="1"/>
    <col min="9231" max="9231" width="16" style="9" customWidth="1"/>
    <col min="9232" max="9232" width="19" style="9" customWidth="1"/>
    <col min="9233" max="9233" width="18" style="9" customWidth="1"/>
    <col min="9234" max="9234" width="19.5703125" style="9" customWidth="1"/>
    <col min="9235" max="9235" width="16.28515625" style="9" customWidth="1"/>
    <col min="9236" max="9236" width="15.42578125" style="9" customWidth="1"/>
    <col min="9237" max="9237" width="14" style="9" customWidth="1"/>
    <col min="9238" max="9238" width="19.85546875" style="9" customWidth="1"/>
    <col min="9239" max="9239" width="18.5703125" style="9" customWidth="1"/>
    <col min="9240" max="9240" width="18" style="9" customWidth="1"/>
    <col min="9241" max="9241" width="16.7109375" style="9" customWidth="1"/>
    <col min="9242" max="9242" width="14.140625" style="9" customWidth="1"/>
    <col min="9243" max="9243" width="15.85546875" style="9" customWidth="1"/>
    <col min="9244" max="9244" width="17" style="9" customWidth="1"/>
    <col min="9245" max="9245" width="17.5703125" style="9" customWidth="1"/>
    <col min="9246" max="9246" width="19.85546875" style="9" bestFit="1" customWidth="1"/>
    <col min="9247" max="9472" width="11.42578125" style="9"/>
    <col min="9473" max="9473" width="16.5703125" style="9" customWidth="1"/>
    <col min="9474" max="9474" width="17.5703125" style="9" customWidth="1"/>
    <col min="9475" max="9475" width="28.140625" style="9" customWidth="1"/>
    <col min="9476" max="9479" width="19.5703125" style="9" bestFit="1" customWidth="1"/>
    <col min="9480" max="9480" width="23.28515625" style="9" customWidth="1"/>
    <col min="9481" max="9481" width="13.140625" style="9" customWidth="1"/>
    <col min="9482" max="9482" width="18.28515625" style="9" customWidth="1"/>
    <col min="9483" max="9483" width="16.5703125" style="9" customWidth="1"/>
    <col min="9484" max="9485" width="17" style="9" customWidth="1"/>
    <col min="9486" max="9486" width="18.140625" style="9" customWidth="1"/>
    <col min="9487" max="9487" width="16" style="9" customWidth="1"/>
    <col min="9488" max="9488" width="19" style="9" customWidth="1"/>
    <col min="9489" max="9489" width="18" style="9" customWidth="1"/>
    <col min="9490" max="9490" width="19.5703125" style="9" customWidth="1"/>
    <col min="9491" max="9491" width="16.28515625" style="9" customWidth="1"/>
    <col min="9492" max="9492" width="15.42578125" style="9" customWidth="1"/>
    <col min="9493" max="9493" width="14" style="9" customWidth="1"/>
    <col min="9494" max="9494" width="19.85546875" style="9" customWidth="1"/>
    <col min="9495" max="9495" width="18.5703125" style="9" customWidth="1"/>
    <col min="9496" max="9496" width="18" style="9" customWidth="1"/>
    <col min="9497" max="9497" width="16.7109375" style="9" customWidth="1"/>
    <col min="9498" max="9498" width="14.140625" style="9" customWidth="1"/>
    <col min="9499" max="9499" width="15.85546875" style="9" customWidth="1"/>
    <col min="9500" max="9500" width="17" style="9" customWidth="1"/>
    <col min="9501" max="9501" width="17.5703125" style="9" customWidth="1"/>
    <col min="9502" max="9502" width="19.85546875" style="9" bestFit="1" customWidth="1"/>
    <col min="9503" max="9728" width="11.42578125" style="9"/>
    <col min="9729" max="9729" width="16.5703125" style="9" customWidth="1"/>
    <col min="9730" max="9730" width="17.5703125" style="9" customWidth="1"/>
    <col min="9731" max="9731" width="28.140625" style="9" customWidth="1"/>
    <col min="9732" max="9735" width="19.5703125" style="9" bestFit="1" customWidth="1"/>
    <col min="9736" max="9736" width="23.28515625" style="9" customWidth="1"/>
    <col min="9737" max="9737" width="13.140625" style="9" customWidth="1"/>
    <col min="9738" max="9738" width="18.28515625" style="9" customWidth="1"/>
    <col min="9739" max="9739" width="16.5703125" style="9" customWidth="1"/>
    <col min="9740" max="9741" width="17" style="9" customWidth="1"/>
    <col min="9742" max="9742" width="18.140625" style="9" customWidth="1"/>
    <col min="9743" max="9743" width="16" style="9" customWidth="1"/>
    <col min="9744" max="9744" width="19" style="9" customWidth="1"/>
    <col min="9745" max="9745" width="18" style="9" customWidth="1"/>
    <col min="9746" max="9746" width="19.5703125" style="9" customWidth="1"/>
    <col min="9747" max="9747" width="16.28515625" style="9" customWidth="1"/>
    <col min="9748" max="9748" width="15.42578125" style="9" customWidth="1"/>
    <col min="9749" max="9749" width="14" style="9" customWidth="1"/>
    <col min="9750" max="9750" width="19.85546875" style="9" customWidth="1"/>
    <col min="9751" max="9751" width="18.5703125" style="9" customWidth="1"/>
    <col min="9752" max="9752" width="18" style="9" customWidth="1"/>
    <col min="9753" max="9753" width="16.7109375" style="9" customWidth="1"/>
    <col min="9754" max="9754" width="14.140625" style="9" customWidth="1"/>
    <col min="9755" max="9755" width="15.85546875" style="9" customWidth="1"/>
    <col min="9756" max="9756" width="17" style="9" customWidth="1"/>
    <col min="9757" max="9757" width="17.5703125" style="9" customWidth="1"/>
    <col min="9758" max="9758" width="19.85546875" style="9" bestFit="1" customWidth="1"/>
    <col min="9759" max="9984" width="11.42578125" style="9"/>
    <col min="9985" max="9985" width="16.5703125" style="9" customWidth="1"/>
    <col min="9986" max="9986" width="17.5703125" style="9" customWidth="1"/>
    <col min="9987" max="9987" width="28.140625" style="9" customWidth="1"/>
    <col min="9988" max="9991" width="19.5703125" style="9" bestFit="1" customWidth="1"/>
    <col min="9992" max="9992" width="23.28515625" style="9" customWidth="1"/>
    <col min="9993" max="9993" width="13.140625" style="9" customWidth="1"/>
    <col min="9994" max="9994" width="18.28515625" style="9" customWidth="1"/>
    <col min="9995" max="9995" width="16.5703125" style="9" customWidth="1"/>
    <col min="9996" max="9997" width="17" style="9" customWidth="1"/>
    <col min="9998" max="9998" width="18.140625" style="9" customWidth="1"/>
    <col min="9999" max="9999" width="16" style="9" customWidth="1"/>
    <col min="10000" max="10000" width="19" style="9" customWidth="1"/>
    <col min="10001" max="10001" width="18" style="9" customWidth="1"/>
    <col min="10002" max="10002" width="19.5703125" style="9" customWidth="1"/>
    <col min="10003" max="10003" width="16.28515625" style="9" customWidth="1"/>
    <col min="10004" max="10004" width="15.42578125" style="9" customWidth="1"/>
    <col min="10005" max="10005" width="14" style="9" customWidth="1"/>
    <col min="10006" max="10006" width="19.85546875" style="9" customWidth="1"/>
    <col min="10007" max="10007" width="18.5703125" style="9" customWidth="1"/>
    <col min="10008" max="10008" width="18" style="9" customWidth="1"/>
    <col min="10009" max="10009" width="16.7109375" style="9" customWidth="1"/>
    <col min="10010" max="10010" width="14.140625" style="9" customWidth="1"/>
    <col min="10011" max="10011" width="15.85546875" style="9" customWidth="1"/>
    <col min="10012" max="10012" width="17" style="9" customWidth="1"/>
    <col min="10013" max="10013" width="17.5703125" style="9" customWidth="1"/>
    <col min="10014" max="10014" width="19.85546875" style="9" bestFit="1" customWidth="1"/>
    <col min="10015" max="10240" width="11.42578125" style="9"/>
    <col min="10241" max="10241" width="16.5703125" style="9" customWidth="1"/>
    <col min="10242" max="10242" width="17.5703125" style="9" customWidth="1"/>
    <col min="10243" max="10243" width="28.140625" style="9" customWidth="1"/>
    <col min="10244" max="10247" width="19.5703125" style="9" bestFit="1" customWidth="1"/>
    <col min="10248" max="10248" width="23.28515625" style="9" customWidth="1"/>
    <col min="10249" max="10249" width="13.140625" style="9" customWidth="1"/>
    <col min="10250" max="10250" width="18.28515625" style="9" customWidth="1"/>
    <col min="10251" max="10251" width="16.5703125" style="9" customWidth="1"/>
    <col min="10252" max="10253" width="17" style="9" customWidth="1"/>
    <col min="10254" max="10254" width="18.140625" style="9" customWidth="1"/>
    <col min="10255" max="10255" width="16" style="9" customWidth="1"/>
    <col min="10256" max="10256" width="19" style="9" customWidth="1"/>
    <col min="10257" max="10257" width="18" style="9" customWidth="1"/>
    <col min="10258" max="10258" width="19.5703125" style="9" customWidth="1"/>
    <col min="10259" max="10259" width="16.28515625" style="9" customWidth="1"/>
    <col min="10260" max="10260" width="15.42578125" style="9" customWidth="1"/>
    <col min="10261" max="10261" width="14" style="9" customWidth="1"/>
    <col min="10262" max="10262" width="19.85546875" style="9" customWidth="1"/>
    <col min="10263" max="10263" width="18.5703125" style="9" customWidth="1"/>
    <col min="10264" max="10264" width="18" style="9" customWidth="1"/>
    <col min="10265" max="10265" width="16.7109375" style="9" customWidth="1"/>
    <col min="10266" max="10266" width="14.140625" style="9" customWidth="1"/>
    <col min="10267" max="10267" width="15.85546875" style="9" customWidth="1"/>
    <col min="10268" max="10268" width="17" style="9" customWidth="1"/>
    <col min="10269" max="10269" width="17.5703125" style="9" customWidth="1"/>
    <col min="10270" max="10270" width="19.85546875" style="9" bestFit="1" customWidth="1"/>
    <col min="10271" max="10496" width="11.42578125" style="9"/>
    <col min="10497" max="10497" width="16.5703125" style="9" customWidth="1"/>
    <col min="10498" max="10498" width="17.5703125" style="9" customWidth="1"/>
    <col min="10499" max="10499" width="28.140625" style="9" customWidth="1"/>
    <col min="10500" max="10503" width="19.5703125" style="9" bestFit="1" customWidth="1"/>
    <col min="10504" max="10504" width="23.28515625" style="9" customWidth="1"/>
    <col min="10505" max="10505" width="13.140625" style="9" customWidth="1"/>
    <col min="10506" max="10506" width="18.28515625" style="9" customWidth="1"/>
    <col min="10507" max="10507" width="16.5703125" style="9" customWidth="1"/>
    <col min="10508" max="10509" width="17" style="9" customWidth="1"/>
    <col min="10510" max="10510" width="18.140625" style="9" customWidth="1"/>
    <col min="10511" max="10511" width="16" style="9" customWidth="1"/>
    <col min="10512" max="10512" width="19" style="9" customWidth="1"/>
    <col min="10513" max="10513" width="18" style="9" customWidth="1"/>
    <col min="10514" max="10514" width="19.5703125" style="9" customWidth="1"/>
    <col min="10515" max="10515" width="16.28515625" style="9" customWidth="1"/>
    <col min="10516" max="10516" width="15.42578125" style="9" customWidth="1"/>
    <col min="10517" max="10517" width="14" style="9" customWidth="1"/>
    <col min="10518" max="10518" width="19.85546875" style="9" customWidth="1"/>
    <col min="10519" max="10519" width="18.5703125" style="9" customWidth="1"/>
    <col min="10520" max="10520" width="18" style="9" customWidth="1"/>
    <col min="10521" max="10521" width="16.7109375" style="9" customWidth="1"/>
    <col min="10522" max="10522" width="14.140625" style="9" customWidth="1"/>
    <col min="10523" max="10523" width="15.85546875" style="9" customWidth="1"/>
    <col min="10524" max="10524" width="17" style="9" customWidth="1"/>
    <col min="10525" max="10525" width="17.5703125" style="9" customWidth="1"/>
    <col min="10526" max="10526" width="19.85546875" style="9" bestFit="1" customWidth="1"/>
    <col min="10527" max="10752" width="11.42578125" style="9"/>
    <col min="10753" max="10753" width="16.5703125" style="9" customWidth="1"/>
    <col min="10754" max="10754" width="17.5703125" style="9" customWidth="1"/>
    <col min="10755" max="10755" width="28.140625" style="9" customWidth="1"/>
    <col min="10756" max="10759" width="19.5703125" style="9" bestFit="1" customWidth="1"/>
    <col min="10760" max="10760" width="23.28515625" style="9" customWidth="1"/>
    <col min="10761" max="10761" width="13.140625" style="9" customWidth="1"/>
    <col min="10762" max="10762" width="18.28515625" style="9" customWidth="1"/>
    <col min="10763" max="10763" width="16.5703125" style="9" customWidth="1"/>
    <col min="10764" max="10765" width="17" style="9" customWidth="1"/>
    <col min="10766" max="10766" width="18.140625" style="9" customWidth="1"/>
    <col min="10767" max="10767" width="16" style="9" customWidth="1"/>
    <col min="10768" max="10768" width="19" style="9" customWidth="1"/>
    <col min="10769" max="10769" width="18" style="9" customWidth="1"/>
    <col min="10770" max="10770" width="19.5703125" style="9" customWidth="1"/>
    <col min="10771" max="10771" width="16.28515625" style="9" customWidth="1"/>
    <col min="10772" max="10772" width="15.42578125" style="9" customWidth="1"/>
    <col min="10773" max="10773" width="14" style="9" customWidth="1"/>
    <col min="10774" max="10774" width="19.85546875" style="9" customWidth="1"/>
    <col min="10775" max="10775" width="18.5703125" style="9" customWidth="1"/>
    <col min="10776" max="10776" width="18" style="9" customWidth="1"/>
    <col min="10777" max="10777" width="16.7109375" style="9" customWidth="1"/>
    <col min="10778" max="10778" width="14.140625" style="9" customWidth="1"/>
    <col min="10779" max="10779" width="15.85546875" style="9" customWidth="1"/>
    <col min="10780" max="10780" width="17" style="9" customWidth="1"/>
    <col min="10781" max="10781" width="17.5703125" style="9" customWidth="1"/>
    <col min="10782" max="10782" width="19.85546875" style="9" bestFit="1" customWidth="1"/>
    <col min="10783" max="11008" width="11.42578125" style="9"/>
    <col min="11009" max="11009" width="16.5703125" style="9" customWidth="1"/>
    <col min="11010" max="11010" width="17.5703125" style="9" customWidth="1"/>
    <col min="11011" max="11011" width="28.140625" style="9" customWidth="1"/>
    <col min="11012" max="11015" width="19.5703125" style="9" bestFit="1" customWidth="1"/>
    <col min="11016" max="11016" width="23.28515625" style="9" customWidth="1"/>
    <col min="11017" max="11017" width="13.140625" style="9" customWidth="1"/>
    <col min="11018" max="11018" width="18.28515625" style="9" customWidth="1"/>
    <col min="11019" max="11019" width="16.5703125" style="9" customWidth="1"/>
    <col min="11020" max="11021" width="17" style="9" customWidth="1"/>
    <col min="11022" max="11022" width="18.140625" style="9" customWidth="1"/>
    <col min="11023" max="11023" width="16" style="9" customWidth="1"/>
    <col min="11024" max="11024" width="19" style="9" customWidth="1"/>
    <col min="11025" max="11025" width="18" style="9" customWidth="1"/>
    <col min="11026" max="11026" width="19.5703125" style="9" customWidth="1"/>
    <col min="11027" max="11027" width="16.28515625" style="9" customWidth="1"/>
    <col min="11028" max="11028" width="15.42578125" style="9" customWidth="1"/>
    <col min="11029" max="11029" width="14" style="9" customWidth="1"/>
    <col min="11030" max="11030" width="19.85546875" style="9" customWidth="1"/>
    <col min="11031" max="11031" width="18.5703125" style="9" customWidth="1"/>
    <col min="11032" max="11032" width="18" style="9" customWidth="1"/>
    <col min="11033" max="11033" width="16.7109375" style="9" customWidth="1"/>
    <col min="11034" max="11034" width="14.140625" style="9" customWidth="1"/>
    <col min="11035" max="11035" width="15.85546875" style="9" customWidth="1"/>
    <col min="11036" max="11036" width="17" style="9" customWidth="1"/>
    <col min="11037" max="11037" width="17.5703125" style="9" customWidth="1"/>
    <col min="11038" max="11038" width="19.85546875" style="9" bestFit="1" customWidth="1"/>
    <col min="11039" max="11264" width="11.42578125" style="9"/>
    <col min="11265" max="11265" width="16.5703125" style="9" customWidth="1"/>
    <col min="11266" max="11266" width="17.5703125" style="9" customWidth="1"/>
    <col min="11267" max="11267" width="28.140625" style="9" customWidth="1"/>
    <col min="11268" max="11271" width="19.5703125" style="9" bestFit="1" customWidth="1"/>
    <col min="11272" max="11272" width="23.28515625" style="9" customWidth="1"/>
    <col min="11273" max="11273" width="13.140625" style="9" customWidth="1"/>
    <col min="11274" max="11274" width="18.28515625" style="9" customWidth="1"/>
    <col min="11275" max="11275" width="16.5703125" style="9" customWidth="1"/>
    <col min="11276" max="11277" width="17" style="9" customWidth="1"/>
    <col min="11278" max="11278" width="18.140625" style="9" customWidth="1"/>
    <col min="11279" max="11279" width="16" style="9" customWidth="1"/>
    <col min="11280" max="11280" width="19" style="9" customWidth="1"/>
    <col min="11281" max="11281" width="18" style="9" customWidth="1"/>
    <col min="11282" max="11282" width="19.5703125" style="9" customWidth="1"/>
    <col min="11283" max="11283" width="16.28515625" style="9" customWidth="1"/>
    <col min="11284" max="11284" width="15.42578125" style="9" customWidth="1"/>
    <col min="11285" max="11285" width="14" style="9" customWidth="1"/>
    <col min="11286" max="11286" width="19.85546875" style="9" customWidth="1"/>
    <col min="11287" max="11287" width="18.5703125" style="9" customWidth="1"/>
    <col min="11288" max="11288" width="18" style="9" customWidth="1"/>
    <col min="11289" max="11289" width="16.7109375" style="9" customWidth="1"/>
    <col min="11290" max="11290" width="14.140625" style="9" customWidth="1"/>
    <col min="11291" max="11291" width="15.85546875" style="9" customWidth="1"/>
    <col min="11292" max="11292" width="17" style="9" customWidth="1"/>
    <col min="11293" max="11293" width="17.5703125" style="9" customWidth="1"/>
    <col min="11294" max="11294" width="19.85546875" style="9" bestFit="1" customWidth="1"/>
    <col min="11295" max="11520" width="11.42578125" style="9"/>
    <col min="11521" max="11521" width="16.5703125" style="9" customWidth="1"/>
    <col min="11522" max="11522" width="17.5703125" style="9" customWidth="1"/>
    <col min="11523" max="11523" width="28.140625" style="9" customWidth="1"/>
    <col min="11524" max="11527" width="19.5703125" style="9" bestFit="1" customWidth="1"/>
    <col min="11528" max="11528" width="23.28515625" style="9" customWidth="1"/>
    <col min="11529" max="11529" width="13.140625" style="9" customWidth="1"/>
    <col min="11530" max="11530" width="18.28515625" style="9" customWidth="1"/>
    <col min="11531" max="11531" width="16.5703125" style="9" customWidth="1"/>
    <col min="11532" max="11533" width="17" style="9" customWidth="1"/>
    <col min="11534" max="11534" width="18.140625" style="9" customWidth="1"/>
    <col min="11535" max="11535" width="16" style="9" customWidth="1"/>
    <col min="11536" max="11536" width="19" style="9" customWidth="1"/>
    <col min="11537" max="11537" width="18" style="9" customWidth="1"/>
    <col min="11538" max="11538" width="19.5703125" style="9" customWidth="1"/>
    <col min="11539" max="11539" width="16.28515625" style="9" customWidth="1"/>
    <col min="11540" max="11540" width="15.42578125" style="9" customWidth="1"/>
    <col min="11541" max="11541" width="14" style="9" customWidth="1"/>
    <col min="11542" max="11542" width="19.85546875" style="9" customWidth="1"/>
    <col min="11543" max="11543" width="18.5703125" style="9" customWidth="1"/>
    <col min="11544" max="11544" width="18" style="9" customWidth="1"/>
    <col min="11545" max="11545" width="16.7109375" style="9" customWidth="1"/>
    <col min="11546" max="11546" width="14.140625" style="9" customWidth="1"/>
    <col min="11547" max="11547" width="15.85546875" style="9" customWidth="1"/>
    <col min="11548" max="11548" width="17" style="9" customWidth="1"/>
    <col min="11549" max="11549" width="17.5703125" style="9" customWidth="1"/>
    <col min="11550" max="11550" width="19.85546875" style="9" bestFit="1" customWidth="1"/>
    <col min="11551" max="11776" width="11.42578125" style="9"/>
    <col min="11777" max="11777" width="16.5703125" style="9" customWidth="1"/>
    <col min="11778" max="11778" width="17.5703125" style="9" customWidth="1"/>
    <col min="11779" max="11779" width="28.140625" style="9" customWidth="1"/>
    <col min="11780" max="11783" width="19.5703125" style="9" bestFit="1" customWidth="1"/>
    <col min="11784" max="11784" width="23.28515625" style="9" customWidth="1"/>
    <col min="11785" max="11785" width="13.140625" style="9" customWidth="1"/>
    <col min="11786" max="11786" width="18.28515625" style="9" customWidth="1"/>
    <col min="11787" max="11787" width="16.5703125" style="9" customWidth="1"/>
    <col min="11788" max="11789" width="17" style="9" customWidth="1"/>
    <col min="11790" max="11790" width="18.140625" style="9" customWidth="1"/>
    <col min="11791" max="11791" width="16" style="9" customWidth="1"/>
    <col min="11792" max="11792" width="19" style="9" customWidth="1"/>
    <col min="11793" max="11793" width="18" style="9" customWidth="1"/>
    <col min="11794" max="11794" width="19.5703125" style="9" customWidth="1"/>
    <col min="11795" max="11795" width="16.28515625" style="9" customWidth="1"/>
    <col min="11796" max="11796" width="15.42578125" style="9" customWidth="1"/>
    <col min="11797" max="11797" width="14" style="9" customWidth="1"/>
    <col min="11798" max="11798" width="19.85546875" style="9" customWidth="1"/>
    <col min="11799" max="11799" width="18.5703125" style="9" customWidth="1"/>
    <col min="11800" max="11800" width="18" style="9" customWidth="1"/>
    <col min="11801" max="11801" width="16.7109375" style="9" customWidth="1"/>
    <col min="11802" max="11802" width="14.140625" style="9" customWidth="1"/>
    <col min="11803" max="11803" width="15.85546875" style="9" customWidth="1"/>
    <col min="11804" max="11804" width="17" style="9" customWidth="1"/>
    <col min="11805" max="11805" width="17.5703125" style="9" customWidth="1"/>
    <col min="11806" max="11806" width="19.85546875" style="9" bestFit="1" customWidth="1"/>
    <col min="11807" max="12032" width="11.42578125" style="9"/>
    <col min="12033" max="12033" width="16.5703125" style="9" customWidth="1"/>
    <col min="12034" max="12034" width="17.5703125" style="9" customWidth="1"/>
    <col min="12035" max="12035" width="28.140625" style="9" customWidth="1"/>
    <col min="12036" max="12039" width="19.5703125" style="9" bestFit="1" customWidth="1"/>
    <col min="12040" max="12040" width="23.28515625" style="9" customWidth="1"/>
    <col min="12041" max="12041" width="13.140625" style="9" customWidth="1"/>
    <col min="12042" max="12042" width="18.28515625" style="9" customWidth="1"/>
    <col min="12043" max="12043" width="16.5703125" style="9" customWidth="1"/>
    <col min="12044" max="12045" width="17" style="9" customWidth="1"/>
    <col min="12046" max="12046" width="18.140625" style="9" customWidth="1"/>
    <col min="12047" max="12047" width="16" style="9" customWidth="1"/>
    <col min="12048" max="12048" width="19" style="9" customWidth="1"/>
    <col min="12049" max="12049" width="18" style="9" customWidth="1"/>
    <col min="12050" max="12050" width="19.5703125" style="9" customWidth="1"/>
    <col min="12051" max="12051" width="16.28515625" style="9" customWidth="1"/>
    <col min="12052" max="12052" width="15.42578125" style="9" customWidth="1"/>
    <col min="12053" max="12053" width="14" style="9" customWidth="1"/>
    <col min="12054" max="12054" width="19.85546875" style="9" customWidth="1"/>
    <col min="12055" max="12055" width="18.5703125" style="9" customWidth="1"/>
    <col min="12056" max="12056" width="18" style="9" customWidth="1"/>
    <col min="12057" max="12057" width="16.7109375" style="9" customWidth="1"/>
    <col min="12058" max="12058" width="14.140625" style="9" customWidth="1"/>
    <col min="12059" max="12059" width="15.85546875" style="9" customWidth="1"/>
    <col min="12060" max="12060" width="17" style="9" customWidth="1"/>
    <col min="12061" max="12061" width="17.5703125" style="9" customWidth="1"/>
    <col min="12062" max="12062" width="19.85546875" style="9" bestFit="1" customWidth="1"/>
    <col min="12063" max="12288" width="11.42578125" style="9"/>
    <col min="12289" max="12289" width="16.5703125" style="9" customWidth="1"/>
    <col min="12290" max="12290" width="17.5703125" style="9" customWidth="1"/>
    <col min="12291" max="12291" width="28.140625" style="9" customWidth="1"/>
    <col min="12292" max="12295" width="19.5703125" style="9" bestFit="1" customWidth="1"/>
    <col min="12296" max="12296" width="23.28515625" style="9" customWidth="1"/>
    <col min="12297" max="12297" width="13.140625" style="9" customWidth="1"/>
    <col min="12298" max="12298" width="18.28515625" style="9" customWidth="1"/>
    <col min="12299" max="12299" width="16.5703125" style="9" customWidth="1"/>
    <col min="12300" max="12301" width="17" style="9" customWidth="1"/>
    <col min="12302" max="12302" width="18.140625" style="9" customWidth="1"/>
    <col min="12303" max="12303" width="16" style="9" customWidth="1"/>
    <col min="12304" max="12304" width="19" style="9" customWidth="1"/>
    <col min="12305" max="12305" width="18" style="9" customWidth="1"/>
    <col min="12306" max="12306" width="19.5703125" style="9" customWidth="1"/>
    <col min="12307" max="12307" width="16.28515625" style="9" customWidth="1"/>
    <col min="12308" max="12308" width="15.42578125" style="9" customWidth="1"/>
    <col min="12309" max="12309" width="14" style="9" customWidth="1"/>
    <col min="12310" max="12310" width="19.85546875" style="9" customWidth="1"/>
    <col min="12311" max="12311" width="18.5703125" style="9" customWidth="1"/>
    <col min="12312" max="12312" width="18" style="9" customWidth="1"/>
    <col min="12313" max="12313" width="16.7109375" style="9" customWidth="1"/>
    <col min="12314" max="12314" width="14.140625" style="9" customWidth="1"/>
    <col min="12315" max="12315" width="15.85546875" style="9" customWidth="1"/>
    <col min="12316" max="12316" width="17" style="9" customWidth="1"/>
    <col min="12317" max="12317" width="17.5703125" style="9" customWidth="1"/>
    <col min="12318" max="12318" width="19.85546875" style="9" bestFit="1" customWidth="1"/>
    <col min="12319" max="12544" width="11.42578125" style="9"/>
    <col min="12545" max="12545" width="16.5703125" style="9" customWidth="1"/>
    <col min="12546" max="12546" width="17.5703125" style="9" customWidth="1"/>
    <col min="12547" max="12547" width="28.140625" style="9" customWidth="1"/>
    <col min="12548" max="12551" width="19.5703125" style="9" bestFit="1" customWidth="1"/>
    <col min="12552" max="12552" width="23.28515625" style="9" customWidth="1"/>
    <col min="12553" max="12553" width="13.140625" style="9" customWidth="1"/>
    <col min="12554" max="12554" width="18.28515625" style="9" customWidth="1"/>
    <col min="12555" max="12555" width="16.5703125" style="9" customWidth="1"/>
    <col min="12556" max="12557" width="17" style="9" customWidth="1"/>
    <col min="12558" max="12558" width="18.140625" style="9" customWidth="1"/>
    <col min="12559" max="12559" width="16" style="9" customWidth="1"/>
    <col min="12560" max="12560" width="19" style="9" customWidth="1"/>
    <col min="12561" max="12561" width="18" style="9" customWidth="1"/>
    <col min="12562" max="12562" width="19.5703125" style="9" customWidth="1"/>
    <col min="12563" max="12563" width="16.28515625" style="9" customWidth="1"/>
    <col min="12564" max="12564" width="15.42578125" style="9" customWidth="1"/>
    <col min="12565" max="12565" width="14" style="9" customWidth="1"/>
    <col min="12566" max="12566" width="19.85546875" style="9" customWidth="1"/>
    <col min="12567" max="12567" width="18.5703125" style="9" customWidth="1"/>
    <col min="12568" max="12568" width="18" style="9" customWidth="1"/>
    <col min="12569" max="12569" width="16.7109375" style="9" customWidth="1"/>
    <col min="12570" max="12570" width="14.140625" style="9" customWidth="1"/>
    <col min="12571" max="12571" width="15.85546875" style="9" customWidth="1"/>
    <col min="12572" max="12572" width="17" style="9" customWidth="1"/>
    <col min="12573" max="12573" width="17.5703125" style="9" customWidth="1"/>
    <col min="12574" max="12574" width="19.85546875" style="9" bestFit="1" customWidth="1"/>
    <col min="12575" max="12800" width="11.42578125" style="9"/>
    <col min="12801" max="12801" width="16.5703125" style="9" customWidth="1"/>
    <col min="12802" max="12802" width="17.5703125" style="9" customWidth="1"/>
    <col min="12803" max="12803" width="28.140625" style="9" customWidth="1"/>
    <col min="12804" max="12807" width="19.5703125" style="9" bestFit="1" customWidth="1"/>
    <col min="12808" max="12808" width="23.28515625" style="9" customWidth="1"/>
    <col min="12809" max="12809" width="13.140625" style="9" customWidth="1"/>
    <col min="12810" max="12810" width="18.28515625" style="9" customWidth="1"/>
    <col min="12811" max="12811" width="16.5703125" style="9" customWidth="1"/>
    <col min="12812" max="12813" width="17" style="9" customWidth="1"/>
    <col min="12814" max="12814" width="18.140625" style="9" customWidth="1"/>
    <col min="12815" max="12815" width="16" style="9" customWidth="1"/>
    <col min="12816" max="12816" width="19" style="9" customWidth="1"/>
    <col min="12817" max="12817" width="18" style="9" customWidth="1"/>
    <col min="12818" max="12818" width="19.5703125" style="9" customWidth="1"/>
    <col min="12819" max="12819" width="16.28515625" style="9" customWidth="1"/>
    <col min="12820" max="12820" width="15.42578125" style="9" customWidth="1"/>
    <col min="12821" max="12821" width="14" style="9" customWidth="1"/>
    <col min="12822" max="12822" width="19.85546875" style="9" customWidth="1"/>
    <col min="12823" max="12823" width="18.5703125" style="9" customWidth="1"/>
    <col min="12824" max="12824" width="18" style="9" customWidth="1"/>
    <col min="12825" max="12825" width="16.7109375" style="9" customWidth="1"/>
    <col min="12826" max="12826" width="14.140625" style="9" customWidth="1"/>
    <col min="12827" max="12827" width="15.85546875" style="9" customWidth="1"/>
    <col min="12828" max="12828" width="17" style="9" customWidth="1"/>
    <col min="12829" max="12829" width="17.5703125" style="9" customWidth="1"/>
    <col min="12830" max="12830" width="19.85546875" style="9" bestFit="1" customWidth="1"/>
    <col min="12831" max="13056" width="11.42578125" style="9"/>
    <col min="13057" max="13057" width="16.5703125" style="9" customWidth="1"/>
    <col min="13058" max="13058" width="17.5703125" style="9" customWidth="1"/>
    <col min="13059" max="13059" width="28.140625" style="9" customWidth="1"/>
    <col min="13060" max="13063" width="19.5703125" style="9" bestFit="1" customWidth="1"/>
    <col min="13064" max="13064" width="23.28515625" style="9" customWidth="1"/>
    <col min="13065" max="13065" width="13.140625" style="9" customWidth="1"/>
    <col min="13066" max="13066" width="18.28515625" style="9" customWidth="1"/>
    <col min="13067" max="13067" width="16.5703125" style="9" customWidth="1"/>
    <col min="13068" max="13069" width="17" style="9" customWidth="1"/>
    <col min="13070" max="13070" width="18.140625" style="9" customWidth="1"/>
    <col min="13071" max="13071" width="16" style="9" customWidth="1"/>
    <col min="13072" max="13072" width="19" style="9" customWidth="1"/>
    <col min="13073" max="13073" width="18" style="9" customWidth="1"/>
    <col min="13074" max="13074" width="19.5703125" style="9" customWidth="1"/>
    <col min="13075" max="13075" width="16.28515625" style="9" customWidth="1"/>
    <col min="13076" max="13076" width="15.42578125" style="9" customWidth="1"/>
    <col min="13077" max="13077" width="14" style="9" customWidth="1"/>
    <col min="13078" max="13078" width="19.85546875" style="9" customWidth="1"/>
    <col min="13079" max="13079" width="18.5703125" style="9" customWidth="1"/>
    <col min="13080" max="13080" width="18" style="9" customWidth="1"/>
    <col min="13081" max="13081" width="16.7109375" style="9" customWidth="1"/>
    <col min="13082" max="13082" width="14.140625" style="9" customWidth="1"/>
    <col min="13083" max="13083" width="15.85546875" style="9" customWidth="1"/>
    <col min="13084" max="13084" width="17" style="9" customWidth="1"/>
    <col min="13085" max="13085" width="17.5703125" style="9" customWidth="1"/>
    <col min="13086" max="13086" width="19.85546875" style="9" bestFit="1" customWidth="1"/>
    <col min="13087" max="13312" width="11.42578125" style="9"/>
    <col min="13313" max="13313" width="16.5703125" style="9" customWidth="1"/>
    <col min="13314" max="13314" width="17.5703125" style="9" customWidth="1"/>
    <col min="13315" max="13315" width="28.140625" style="9" customWidth="1"/>
    <col min="13316" max="13319" width="19.5703125" style="9" bestFit="1" customWidth="1"/>
    <col min="13320" max="13320" width="23.28515625" style="9" customWidth="1"/>
    <col min="13321" max="13321" width="13.140625" style="9" customWidth="1"/>
    <col min="13322" max="13322" width="18.28515625" style="9" customWidth="1"/>
    <col min="13323" max="13323" width="16.5703125" style="9" customWidth="1"/>
    <col min="13324" max="13325" width="17" style="9" customWidth="1"/>
    <col min="13326" max="13326" width="18.140625" style="9" customWidth="1"/>
    <col min="13327" max="13327" width="16" style="9" customWidth="1"/>
    <col min="13328" max="13328" width="19" style="9" customWidth="1"/>
    <col min="13329" max="13329" width="18" style="9" customWidth="1"/>
    <col min="13330" max="13330" width="19.5703125" style="9" customWidth="1"/>
    <col min="13331" max="13331" width="16.28515625" style="9" customWidth="1"/>
    <col min="13332" max="13332" width="15.42578125" style="9" customWidth="1"/>
    <col min="13333" max="13333" width="14" style="9" customWidth="1"/>
    <col min="13334" max="13334" width="19.85546875" style="9" customWidth="1"/>
    <col min="13335" max="13335" width="18.5703125" style="9" customWidth="1"/>
    <col min="13336" max="13336" width="18" style="9" customWidth="1"/>
    <col min="13337" max="13337" width="16.7109375" style="9" customWidth="1"/>
    <col min="13338" max="13338" width="14.140625" style="9" customWidth="1"/>
    <col min="13339" max="13339" width="15.85546875" style="9" customWidth="1"/>
    <col min="13340" max="13340" width="17" style="9" customWidth="1"/>
    <col min="13341" max="13341" width="17.5703125" style="9" customWidth="1"/>
    <col min="13342" max="13342" width="19.85546875" style="9" bestFit="1" customWidth="1"/>
    <col min="13343" max="13568" width="11.42578125" style="9"/>
    <col min="13569" max="13569" width="16.5703125" style="9" customWidth="1"/>
    <col min="13570" max="13570" width="17.5703125" style="9" customWidth="1"/>
    <col min="13571" max="13571" width="28.140625" style="9" customWidth="1"/>
    <col min="13572" max="13575" width="19.5703125" style="9" bestFit="1" customWidth="1"/>
    <col min="13576" max="13576" width="23.28515625" style="9" customWidth="1"/>
    <col min="13577" max="13577" width="13.140625" style="9" customWidth="1"/>
    <col min="13578" max="13578" width="18.28515625" style="9" customWidth="1"/>
    <col min="13579" max="13579" width="16.5703125" style="9" customWidth="1"/>
    <col min="13580" max="13581" width="17" style="9" customWidth="1"/>
    <col min="13582" max="13582" width="18.140625" style="9" customWidth="1"/>
    <col min="13583" max="13583" width="16" style="9" customWidth="1"/>
    <col min="13584" max="13584" width="19" style="9" customWidth="1"/>
    <col min="13585" max="13585" width="18" style="9" customWidth="1"/>
    <col min="13586" max="13586" width="19.5703125" style="9" customWidth="1"/>
    <col min="13587" max="13587" width="16.28515625" style="9" customWidth="1"/>
    <col min="13588" max="13588" width="15.42578125" style="9" customWidth="1"/>
    <col min="13589" max="13589" width="14" style="9" customWidth="1"/>
    <col min="13590" max="13590" width="19.85546875" style="9" customWidth="1"/>
    <col min="13591" max="13591" width="18.5703125" style="9" customWidth="1"/>
    <col min="13592" max="13592" width="18" style="9" customWidth="1"/>
    <col min="13593" max="13593" width="16.7109375" style="9" customWidth="1"/>
    <col min="13594" max="13594" width="14.140625" style="9" customWidth="1"/>
    <col min="13595" max="13595" width="15.85546875" style="9" customWidth="1"/>
    <col min="13596" max="13596" width="17" style="9" customWidth="1"/>
    <col min="13597" max="13597" width="17.5703125" style="9" customWidth="1"/>
    <col min="13598" max="13598" width="19.85546875" style="9" bestFit="1" customWidth="1"/>
    <col min="13599" max="13824" width="11.42578125" style="9"/>
    <col min="13825" max="13825" width="16.5703125" style="9" customWidth="1"/>
    <col min="13826" max="13826" width="17.5703125" style="9" customWidth="1"/>
    <col min="13827" max="13827" width="28.140625" style="9" customWidth="1"/>
    <col min="13828" max="13831" width="19.5703125" style="9" bestFit="1" customWidth="1"/>
    <col min="13832" max="13832" width="23.28515625" style="9" customWidth="1"/>
    <col min="13833" max="13833" width="13.140625" style="9" customWidth="1"/>
    <col min="13834" max="13834" width="18.28515625" style="9" customWidth="1"/>
    <col min="13835" max="13835" width="16.5703125" style="9" customWidth="1"/>
    <col min="13836" max="13837" width="17" style="9" customWidth="1"/>
    <col min="13838" max="13838" width="18.140625" style="9" customWidth="1"/>
    <col min="13839" max="13839" width="16" style="9" customWidth="1"/>
    <col min="13840" max="13840" width="19" style="9" customWidth="1"/>
    <col min="13841" max="13841" width="18" style="9" customWidth="1"/>
    <col min="13842" max="13842" width="19.5703125" style="9" customWidth="1"/>
    <col min="13843" max="13843" width="16.28515625" style="9" customWidth="1"/>
    <col min="13844" max="13844" width="15.42578125" style="9" customWidth="1"/>
    <col min="13845" max="13845" width="14" style="9" customWidth="1"/>
    <col min="13846" max="13846" width="19.85546875" style="9" customWidth="1"/>
    <col min="13847" max="13847" width="18.5703125" style="9" customWidth="1"/>
    <col min="13848" max="13848" width="18" style="9" customWidth="1"/>
    <col min="13849" max="13849" width="16.7109375" style="9" customWidth="1"/>
    <col min="13850" max="13850" width="14.140625" style="9" customWidth="1"/>
    <col min="13851" max="13851" width="15.85546875" style="9" customWidth="1"/>
    <col min="13852" max="13852" width="17" style="9" customWidth="1"/>
    <col min="13853" max="13853" width="17.5703125" style="9" customWidth="1"/>
    <col min="13854" max="13854" width="19.85546875" style="9" bestFit="1" customWidth="1"/>
    <col min="13855" max="14080" width="11.42578125" style="9"/>
    <col min="14081" max="14081" width="16.5703125" style="9" customWidth="1"/>
    <col min="14082" max="14082" width="17.5703125" style="9" customWidth="1"/>
    <col min="14083" max="14083" width="28.140625" style="9" customWidth="1"/>
    <col min="14084" max="14087" width="19.5703125" style="9" bestFit="1" customWidth="1"/>
    <col min="14088" max="14088" width="23.28515625" style="9" customWidth="1"/>
    <col min="14089" max="14089" width="13.140625" style="9" customWidth="1"/>
    <col min="14090" max="14090" width="18.28515625" style="9" customWidth="1"/>
    <col min="14091" max="14091" width="16.5703125" style="9" customWidth="1"/>
    <col min="14092" max="14093" width="17" style="9" customWidth="1"/>
    <col min="14094" max="14094" width="18.140625" style="9" customWidth="1"/>
    <col min="14095" max="14095" width="16" style="9" customWidth="1"/>
    <col min="14096" max="14096" width="19" style="9" customWidth="1"/>
    <col min="14097" max="14097" width="18" style="9" customWidth="1"/>
    <col min="14098" max="14098" width="19.5703125" style="9" customWidth="1"/>
    <col min="14099" max="14099" width="16.28515625" style="9" customWidth="1"/>
    <col min="14100" max="14100" width="15.42578125" style="9" customWidth="1"/>
    <col min="14101" max="14101" width="14" style="9" customWidth="1"/>
    <col min="14102" max="14102" width="19.85546875" style="9" customWidth="1"/>
    <col min="14103" max="14103" width="18.5703125" style="9" customWidth="1"/>
    <col min="14104" max="14104" width="18" style="9" customWidth="1"/>
    <col min="14105" max="14105" width="16.7109375" style="9" customWidth="1"/>
    <col min="14106" max="14106" width="14.140625" style="9" customWidth="1"/>
    <col min="14107" max="14107" width="15.85546875" style="9" customWidth="1"/>
    <col min="14108" max="14108" width="17" style="9" customWidth="1"/>
    <col min="14109" max="14109" width="17.5703125" style="9" customWidth="1"/>
    <col min="14110" max="14110" width="19.85546875" style="9" bestFit="1" customWidth="1"/>
    <col min="14111" max="14336" width="11.42578125" style="9"/>
    <col min="14337" max="14337" width="16.5703125" style="9" customWidth="1"/>
    <col min="14338" max="14338" width="17.5703125" style="9" customWidth="1"/>
    <col min="14339" max="14339" width="28.140625" style="9" customWidth="1"/>
    <col min="14340" max="14343" width="19.5703125" style="9" bestFit="1" customWidth="1"/>
    <col min="14344" max="14344" width="23.28515625" style="9" customWidth="1"/>
    <col min="14345" max="14345" width="13.140625" style="9" customWidth="1"/>
    <col min="14346" max="14346" width="18.28515625" style="9" customWidth="1"/>
    <col min="14347" max="14347" width="16.5703125" style="9" customWidth="1"/>
    <col min="14348" max="14349" width="17" style="9" customWidth="1"/>
    <col min="14350" max="14350" width="18.140625" style="9" customWidth="1"/>
    <col min="14351" max="14351" width="16" style="9" customWidth="1"/>
    <col min="14352" max="14352" width="19" style="9" customWidth="1"/>
    <col min="14353" max="14353" width="18" style="9" customWidth="1"/>
    <col min="14354" max="14354" width="19.5703125" style="9" customWidth="1"/>
    <col min="14355" max="14355" width="16.28515625" style="9" customWidth="1"/>
    <col min="14356" max="14356" width="15.42578125" style="9" customWidth="1"/>
    <col min="14357" max="14357" width="14" style="9" customWidth="1"/>
    <col min="14358" max="14358" width="19.85546875" style="9" customWidth="1"/>
    <col min="14359" max="14359" width="18.5703125" style="9" customWidth="1"/>
    <col min="14360" max="14360" width="18" style="9" customWidth="1"/>
    <col min="14361" max="14361" width="16.7109375" style="9" customWidth="1"/>
    <col min="14362" max="14362" width="14.140625" style="9" customWidth="1"/>
    <col min="14363" max="14363" width="15.85546875" style="9" customWidth="1"/>
    <col min="14364" max="14364" width="17" style="9" customWidth="1"/>
    <col min="14365" max="14365" width="17.5703125" style="9" customWidth="1"/>
    <col min="14366" max="14366" width="19.85546875" style="9" bestFit="1" customWidth="1"/>
    <col min="14367" max="14592" width="11.42578125" style="9"/>
    <col min="14593" max="14593" width="16.5703125" style="9" customWidth="1"/>
    <col min="14594" max="14594" width="17.5703125" style="9" customWidth="1"/>
    <col min="14595" max="14595" width="28.140625" style="9" customWidth="1"/>
    <col min="14596" max="14599" width="19.5703125" style="9" bestFit="1" customWidth="1"/>
    <col min="14600" max="14600" width="23.28515625" style="9" customWidth="1"/>
    <col min="14601" max="14601" width="13.140625" style="9" customWidth="1"/>
    <col min="14602" max="14602" width="18.28515625" style="9" customWidth="1"/>
    <col min="14603" max="14603" width="16.5703125" style="9" customWidth="1"/>
    <col min="14604" max="14605" width="17" style="9" customWidth="1"/>
    <col min="14606" max="14606" width="18.140625" style="9" customWidth="1"/>
    <col min="14607" max="14607" width="16" style="9" customWidth="1"/>
    <col min="14608" max="14608" width="19" style="9" customWidth="1"/>
    <col min="14609" max="14609" width="18" style="9" customWidth="1"/>
    <col min="14610" max="14610" width="19.5703125" style="9" customWidth="1"/>
    <col min="14611" max="14611" width="16.28515625" style="9" customWidth="1"/>
    <col min="14612" max="14612" width="15.42578125" style="9" customWidth="1"/>
    <col min="14613" max="14613" width="14" style="9" customWidth="1"/>
    <col min="14614" max="14614" width="19.85546875" style="9" customWidth="1"/>
    <col min="14615" max="14615" width="18.5703125" style="9" customWidth="1"/>
    <col min="14616" max="14616" width="18" style="9" customWidth="1"/>
    <col min="14617" max="14617" width="16.7109375" style="9" customWidth="1"/>
    <col min="14618" max="14618" width="14.140625" style="9" customWidth="1"/>
    <col min="14619" max="14619" width="15.85546875" style="9" customWidth="1"/>
    <col min="14620" max="14620" width="17" style="9" customWidth="1"/>
    <col min="14621" max="14621" width="17.5703125" style="9" customWidth="1"/>
    <col min="14622" max="14622" width="19.85546875" style="9" bestFit="1" customWidth="1"/>
    <col min="14623" max="14848" width="11.42578125" style="9"/>
    <col min="14849" max="14849" width="16.5703125" style="9" customWidth="1"/>
    <col min="14850" max="14850" width="17.5703125" style="9" customWidth="1"/>
    <col min="14851" max="14851" width="28.140625" style="9" customWidth="1"/>
    <col min="14852" max="14855" width="19.5703125" style="9" bestFit="1" customWidth="1"/>
    <col min="14856" max="14856" width="23.28515625" style="9" customWidth="1"/>
    <col min="14857" max="14857" width="13.140625" style="9" customWidth="1"/>
    <col min="14858" max="14858" width="18.28515625" style="9" customWidth="1"/>
    <col min="14859" max="14859" width="16.5703125" style="9" customWidth="1"/>
    <col min="14860" max="14861" width="17" style="9" customWidth="1"/>
    <col min="14862" max="14862" width="18.140625" style="9" customWidth="1"/>
    <col min="14863" max="14863" width="16" style="9" customWidth="1"/>
    <col min="14864" max="14864" width="19" style="9" customWidth="1"/>
    <col min="14865" max="14865" width="18" style="9" customWidth="1"/>
    <col min="14866" max="14866" width="19.5703125" style="9" customWidth="1"/>
    <col min="14867" max="14867" width="16.28515625" style="9" customWidth="1"/>
    <col min="14868" max="14868" width="15.42578125" style="9" customWidth="1"/>
    <col min="14869" max="14869" width="14" style="9" customWidth="1"/>
    <col min="14870" max="14870" width="19.85546875" style="9" customWidth="1"/>
    <col min="14871" max="14871" width="18.5703125" style="9" customWidth="1"/>
    <col min="14872" max="14872" width="18" style="9" customWidth="1"/>
    <col min="14873" max="14873" width="16.7109375" style="9" customWidth="1"/>
    <col min="14874" max="14874" width="14.140625" style="9" customWidth="1"/>
    <col min="14875" max="14875" width="15.85546875" style="9" customWidth="1"/>
    <col min="14876" max="14876" width="17" style="9" customWidth="1"/>
    <col min="14877" max="14877" width="17.5703125" style="9" customWidth="1"/>
    <col min="14878" max="14878" width="19.85546875" style="9" bestFit="1" customWidth="1"/>
    <col min="14879" max="15104" width="11.42578125" style="9"/>
    <col min="15105" max="15105" width="16.5703125" style="9" customWidth="1"/>
    <col min="15106" max="15106" width="17.5703125" style="9" customWidth="1"/>
    <col min="15107" max="15107" width="28.140625" style="9" customWidth="1"/>
    <col min="15108" max="15111" width="19.5703125" style="9" bestFit="1" customWidth="1"/>
    <col min="15112" max="15112" width="23.28515625" style="9" customWidth="1"/>
    <col min="15113" max="15113" width="13.140625" style="9" customWidth="1"/>
    <col min="15114" max="15114" width="18.28515625" style="9" customWidth="1"/>
    <col min="15115" max="15115" width="16.5703125" style="9" customWidth="1"/>
    <col min="15116" max="15117" width="17" style="9" customWidth="1"/>
    <col min="15118" max="15118" width="18.140625" style="9" customWidth="1"/>
    <col min="15119" max="15119" width="16" style="9" customWidth="1"/>
    <col min="15120" max="15120" width="19" style="9" customWidth="1"/>
    <col min="15121" max="15121" width="18" style="9" customWidth="1"/>
    <col min="15122" max="15122" width="19.5703125" style="9" customWidth="1"/>
    <col min="15123" max="15123" width="16.28515625" style="9" customWidth="1"/>
    <col min="15124" max="15124" width="15.42578125" style="9" customWidth="1"/>
    <col min="15125" max="15125" width="14" style="9" customWidth="1"/>
    <col min="15126" max="15126" width="19.85546875" style="9" customWidth="1"/>
    <col min="15127" max="15127" width="18.5703125" style="9" customWidth="1"/>
    <col min="15128" max="15128" width="18" style="9" customWidth="1"/>
    <col min="15129" max="15129" width="16.7109375" style="9" customWidth="1"/>
    <col min="15130" max="15130" width="14.140625" style="9" customWidth="1"/>
    <col min="15131" max="15131" width="15.85546875" style="9" customWidth="1"/>
    <col min="15132" max="15132" width="17" style="9" customWidth="1"/>
    <col min="15133" max="15133" width="17.5703125" style="9" customWidth="1"/>
    <col min="15134" max="15134" width="19.85546875" style="9" bestFit="1" customWidth="1"/>
    <col min="15135" max="15360" width="11.42578125" style="9"/>
    <col min="15361" max="15361" width="16.5703125" style="9" customWidth="1"/>
    <col min="15362" max="15362" width="17.5703125" style="9" customWidth="1"/>
    <col min="15363" max="15363" width="28.140625" style="9" customWidth="1"/>
    <col min="15364" max="15367" width="19.5703125" style="9" bestFit="1" customWidth="1"/>
    <col min="15368" max="15368" width="23.28515625" style="9" customWidth="1"/>
    <col min="15369" max="15369" width="13.140625" style="9" customWidth="1"/>
    <col min="15370" max="15370" width="18.28515625" style="9" customWidth="1"/>
    <col min="15371" max="15371" width="16.5703125" style="9" customWidth="1"/>
    <col min="15372" max="15373" width="17" style="9" customWidth="1"/>
    <col min="15374" max="15374" width="18.140625" style="9" customWidth="1"/>
    <col min="15375" max="15375" width="16" style="9" customWidth="1"/>
    <col min="15376" max="15376" width="19" style="9" customWidth="1"/>
    <col min="15377" max="15377" width="18" style="9" customWidth="1"/>
    <col min="15378" max="15378" width="19.5703125" style="9" customWidth="1"/>
    <col min="15379" max="15379" width="16.28515625" style="9" customWidth="1"/>
    <col min="15380" max="15380" width="15.42578125" style="9" customWidth="1"/>
    <col min="15381" max="15381" width="14" style="9" customWidth="1"/>
    <col min="15382" max="15382" width="19.85546875" style="9" customWidth="1"/>
    <col min="15383" max="15383" width="18.5703125" style="9" customWidth="1"/>
    <col min="15384" max="15384" width="18" style="9" customWidth="1"/>
    <col min="15385" max="15385" width="16.7109375" style="9" customWidth="1"/>
    <col min="15386" max="15386" width="14.140625" style="9" customWidth="1"/>
    <col min="15387" max="15387" width="15.85546875" style="9" customWidth="1"/>
    <col min="15388" max="15388" width="17" style="9" customWidth="1"/>
    <col min="15389" max="15389" width="17.5703125" style="9" customWidth="1"/>
    <col min="15390" max="15390" width="19.85546875" style="9" bestFit="1" customWidth="1"/>
    <col min="15391" max="15616" width="11.42578125" style="9"/>
    <col min="15617" max="15617" width="16.5703125" style="9" customWidth="1"/>
    <col min="15618" max="15618" width="17.5703125" style="9" customWidth="1"/>
    <col min="15619" max="15619" width="28.140625" style="9" customWidth="1"/>
    <col min="15620" max="15623" width="19.5703125" style="9" bestFit="1" customWidth="1"/>
    <col min="15624" max="15624" width="23.28515625" style="9" customWidth="1"/>
    <col min="15625" max="15625" width="13.140625" style="9" customWidth="1"/>
    <col min="15626" max="15626" width="18.28515625" style="9" customWidth="1"/>
    <col min="15627" max="15627" width="16.5703125" style="9" customWidth="1"/>
    <col min="15628" max="15629" width="17" style="9" customWidth="1"/>
    <col min="15630" max="15630" width="18.140625" style="9" customWidth="1"/>
    <col min="15631" max="15631" width="16" style="9" customWidth="1"/>
    <col min="15632" max="15632" width="19" style="9" customWidth="1"/>
    <col min="15633" max="15633" width="18" style="9" customWidth="1"/>
    <col min="15634" max="15634" width="19.5703125" style="9" customWidth="1"/>
    <col min="15635" max="15635" width="16.28515625" style="9" customWidth="1"/>
    <col min="15636" max="15636" width="15.42578125" style="9" customWidth="1"/>
    <col min="15637" max="15637" width="14" style="9" customWidth="1"/>
    <col min="15638" max="15638" width="19.85546875" style="9" customWidth="1"/>
    <col min="15639" max="15639" width="18.5703125" style="9" customWidth="1"/>
    <col min="15640" max="15640" width="18" style="9" customWidth="1"/>
    <col min="15641" max="15641" width="16.7109375" style="9" customWidth="1"/>
    <col min="15642" max="15642" width="14.140625" style="9" customWidth="1"/>
    <col min="15643" max="15643" width="15.85546875" style="9" customWidth="1"/>
    <col min="15644" max="15644" width="17" style="9" customWidth="1"/>
    <col min="15645" max="15645" width="17.5703125" style="9" customWidth="1"/>
    <col min="15646" max="15646" width="19.85546875" style="9" bestFit="1" customWidth="1"/>
    <col min="15647" max="15872" width="11.42578125" style="9"/>
    <col min="15873" max="15873" width="16.5703125" style="9" customWidth="1"/>
    <col min="15874" max="15874" width="17.5703125" style="9" customWidth="1"/>
    <col min="15875" max="15875" width="28.140625" style="9" customWidth="1"/>
    <col min="15876" max="15879" width="19.5703125" style="9" bestFit="1" customWidth="1"/>
    <col min="15880" max="15880" width="23.28515625" style="9" customWidth="1"/>
    <col min="15881" max="15881" width="13.140625" style="9" customWidth="1"/>
    <col min="15882" max="15882" width="18.28515625" style="9" customWidth="1"/>
    <col min="15883" max="15883" width="16.5703125" style="9" customWidth="1"/>
    <col min="15884" max="15885" width="17" style="9" customWidth="1"/>
    <col min="15886" max="15886" width="18.140625" style="9" customWidth="1"/>
    <col min="15887" max="15887" width="16" style="9" customWidth="1"/>
    <col min="15888" max="15888" width="19" style="9" customWidth="1"/>
    <col min="15889" max="15889" width="18" style="9" customWidth="1"/>
    <col min="15890" max="15890" width="19.5703125" style="9" customWidth="1"/>
    <col min="15891" max="15891" width="16.28515625" style="9" customWidth="1"/>
    <col min="15892" max="15892" width="15.42578125" style="9" customWidth="1"/>
    <col min="15893" max="15893" width="14" style="9" customWidth="1"/>
    <col min="15894" max="15894" width="19.85546875" style="9" customWidth="1"/>
    <col min="15895" max="15895" width="18.5703125" style="9" customWidth="1"/>
    <col min="15896" max="15896" width="18" style="9" customWidth="1"/>
    <col min="15897" max="15897" width="16.7109375" style="9" customWidth="1"/>
    <col min="15898" max="15898" width="14.140625" style="9" customWidth="1"/>
    <col min="15899" max="15899" width="15.85546875" style="9" customWidth="1"/>
    <col min="15900" max="15900" width="17" style="9" customWidth="1"/>
    <col min="15901" max="15901" width="17.5703125" style="9" customWidth="1"/>
    <col min="15902" max="15902" width="19.85546875" style="9" bestFit="1" customWidth="1"/>
    <col min="15903" max="16128" width="11.42578125" style="9"/>
    <col min="16129" max="16129" width="16.5703125" style="9" customWidth="1"/>
    <col min="16130" max="16130" width="17.5703125" style="9" customWidth="1"/>
    <col min="16131" max="16131" width="28.140625" style="9" customWidth="1"/>
    <col min="16132" max="16135" width="19.5703125" style="9" bestFit="1" customWidth="1"/>
    <col min="16136" max="16136" width="23.28515625" style="9" customWidth="1"/>
    <col min="16137" max="16137" width="13.140625" style="9" customWidth="1"/>
    <col min="16138" max="16138" width="18.28515625" style="9" customWidth="1"/>
    <col min="16139" max="16139" width="16.5703125" style="9" customWidth="1"/>
    <col min="16140" max="16141" width="17" style="9" customWidth="1"/>
    <col min="16142" max="16142" width="18.140625" style="9" customWidth="1"/>
    <col min="16143" max="16143" width="16" style="9" customWidth="1"/>
    <col min="16144" max="16144" width="19" style="9" customWidth="1"/>
    <col min="16145" max="16145" width="18" style="9" customWidth="1"/>
    <col min="16146" max="16146" width="19.5703125" style="9" customWidth="1"/>
    <col min="16147" max="16147" width="16.28515625" style="9" customWidth="1"/>
    <col min="16148" max="16148" width="15.42578125" style="9" customWidth="1"/>
    <col min="16149" max="16149" width="14" style="9" customWidth="1"/>
    <col min="16150" max="16150" width="19.85546875" style="9" customWidth="1"/>
    <col min="16151" max="16151" width="18.5703125" style="9" customWidth="1"/>
    <col min="16152" max="16152" width="18" style="9" customWidth="1"/>
    <col min="16153" max="16153" width="16.7109375" style="9" customWidth="1"/>
    <col min="16154" max="16154" width="14.140625" style="9" customWidth="1"/>
    <col min="16155" max="16155" width="15.85546875" style="9" customWidth="1"/>
    <col min="16156" max="16156" width="17" style="9" customWidth="1"/>
    <col min="16157" max="16157" width="17.5703125" style="9" customWidth="1"/>
    <col min="16158" max="16158" width="19.85546875" style="9" bestFit="1" customWidth="1"/>
    <col min="16159" max="16384" width="11.42578125" style="9"/>
  </cols>
  <sheetData>
    <row r="1" spans="1:30" ht="13.5" customHeight="1" thickBot="1" x14ac:dyDescent="0.3">
      <c r="A1" s="1624" t="s">
        <v>807</v>
      </c>
      <c r="B1" s="1627" t="s">
        <v>808</v>
      </c>
      <c r="C1" s="1627" t="s">
        <v>809</v>
      </c>
      <c r="D1" s="1630" t="s">
        <v>810</v>
      </c>
      <c r="E1" s="1630"/>
      <c r="F1" s="1630"/>
      <c r="G1" s="1630"/>
      <c r="H1" s="1627" t="s">
        <v>811</v>
      </c>
      <c r="I1" s="1631" t="s">
        <v>812</v>
      </c>
      <c r="J1" s="42"/>
      <c r="K1" s="42"/>
      <c r="L1" s="42"/>
      <c r="M1" s="42"/>
      <c r="N1" s="42"/>
      <c r="O1" s="42"/>
      <c r="P1" s="42"/>
      <c r="Q1" s="42"/>
      <c r="R1" s="43"/>
      <c r="S1" s="43"/>
      <c r="T1" s="43"/>
      <c r="U1" s="42"/>
      <c r="V1" s="42"/>
      <c r="W1" s="42"/>
      <c r="X1" s="42"/>
      <c r="Y1" s="42"/>
      <c r="Z1" s="42"/>
      <c r="AA1" s="42"/>
      <c r="AB1" s="42"/>
      <c r="AC1" s="42"/>
      <c r="AD1" s="1614" t="s">
        <v>9</v>
      </c>
    </row>
    <row r="2" spans="1:30" ht="45" customHeight="1" x14ac:dyDescent="0.25">
      <c r="A2" s="1625"/>
      <c r="B2" s="1628"/>
      <c r="C2" s="1628"/>
      <c r="D2" s="1601"/>
      <c r="E2" s="1601"/>
      <c r="F2" s="1601"/>
      <c r="G2" s="1601"/>
      <c r="H2" s="1628"/>
      <c r="I2" s="1632"/>
      <c r="J2" s="44" t="s">
        <v>813</v>
      </c>
      <c r="K2" s="44" t="s">
        <v>814</v>
      </c>
      <c r="L2" s="44" t="s">
        <v>815</v>
      </c>
      <c r="M2" s="44" t="s">
        <v>816</v>
      </c>
      <c r="N2" s="44" t="s">
        <v>817</v>
      </c>
      <c r="O2" s="44" t="s">
        <v>818</v>
      </c>
      <c r="P2" s="44" t="s">
        <v>819</v>
      </c>
      <c r="Q2" s="44" t="s">
        <v>820</v>
      </c>
      <c r="R2" s="45" t="s">
        <v>821</v>
      </c>
      <c r="S2" s="46" t="s">
        <v>822</v>
      </c>
      <c r="T2" s="46" t="s">
        <v>823</v>
      </c>
      <c r="U2" s="47" t="s">
        <v>824</v>
      </c>
      <c r="V2" s="44" t="s">
        <v>825</v>
      </c>
      <c r="W2" s="44" t="s">
        <v>826</v>
      </c>
      <c r="X2" s="44" t="s">
        <v>827</v>
      </c>
      <c r="Y2" s="44" t="s">
        <v>828</v>
      </c>
      <c r="Z2" s="44" t="s">
        <v>829</v>
      </c>
      <c r="AA2" s="44" t="s">
        <v>830</v>
      </c>
      <c r="AB2" s="44" t="s">
        <v>831</v>
      </c>
      <c r="AC2" s="44" t="s">
        <v>832</v>
      </c>
      <c r="AD2" s="1615"/>
    </row>
    <row r="3" spans="1:30" ht="27" customHeight="1" thickBot="1" x14ac:dyDescent="0.3">
      <c r="A3" s="1626"/>
      <c r="B3" s="1629"/>
      <c r="C3" s="1629"/>
      <c r="D3" s="22">
        <v>2020</v>
      </c>
      <c r="E3" s="22">
        <v>2021</v>
      </c>
      <c r="F3" s="22">
        <v>2022</v>
      </c>
      <c r="G3" s="22">
        <v>2023</v>
      </c>
      <c r="H3" s="1629"/>
      <c r="I3" s="1633"/>
      <c r="J3" s="48" t="s">
        <v>9</v>
      </c>
      <c r="K3" s="48" t="s">
        <v>9</v>
      </c>
      <c r="L3" s="48" t="s">
        <v>9</v>
      </c>
      <c r="M3" s="48" t="s">
        <v>9</v>
      </c>
      <c r="N3" s="48" t="s">
        <v>9</v>
      </c>
      <c r="O3" s="48" t="s">
        <v>9</v>
      </c>
      <c r="P3" s="48" t="s">
        <v>9</v>
      </c>
      <c r="Q3" s="49" t="s">
        <v>9</v>
      </c>
      <c r="R3" s="48" t="s">
        <v>9</v>
      </c>
      <c r="S3" s="48" t="s">
        <v>9</v>
      </c>
      <c r="T3" s="50" t="s">
        <v>9</v>
      </c>
      <c r="U3" s="48" t="s">
        <v>9</v>
      </c>
      <c r="V3" s="48" t="s">
        <v>9</v>
      </c>
      <c r="W3" s="48" t="s">
        <v>9</v>
      </c>
      <c r="X3" s="48" t="s">
        <v>9</v>
      </c>
      <c r="Y3" s="48" t="s">
        <v>9</v>
      </c>
      <c r="Z3" s="48" t="s">
        <v>9</v>
      </c>
      <c r="AA3" s="48" t="s">
        <v>9</v>
      </c>
      <c r="AB3" s="48" t="s">
        <v>9</v>
      </c>
      <c r="AC3" s="48" t="s">
        <v>9</v>
      </c>
      <c r="AD3" s="1616"/>
    </row>
    <row r="4" spans="1:30" s="55" customFormat="1" ht="39" customHeight="1" x14ac:dyDescent="0.25">
      <c r="A4" s="1617" t="s">
        <v>16</v>
      </c>
      <c r="B4" s="1619" t="s">
        <v>21</v>
      </c>
      <c r="C4" s="51" t="s">
        <v>39</v>
      </c>
      <c r="D4" s="52">
        <v>860000000</v>
      </c>
      <c r="E4" s="52">
        <v>919185350.60075891</v>
      </c>
      <c r="F4" s="52">
        <v>982518218.27153575</v>
      </c>
      <c r="G4" s="52">
        <v>1050292383.4675126</v>
      </c>
      <c r="H4" s="53">
        <v>3811995952.3398075</v>
      </c>
      <c r="I4" s="1621" t="s">
        <v>833</v>
      </c>
      <c r="J4" s="53">
        <v>3811995952.3398075</v>
      </c>
      <c r="K4" s="53">
        <v>0</v>
      </c>
      <c r="L4" s="53">
        <v>0</v>
      </c>
      <c r="M4" s="53">
        <v>0</v>
      </c>
      <c r="N4" s="53">
        <v>0</v>
      </c>
      <c r="O4" s="53">
        <v>0</v>
      </c>
      <c r="P4" s="53">
        <v>0</v>
      </c>
      <c r="Q4" s="54">
        <v>0</v>
      </c>
      <c r="R4" s="53">
        <v>0</v>
      </c>
      <c r="S4" s="53">
        <v>0</v>
      </c>
      <c r="T4" s="8">
        <v>0</v>
      </c>
      <c r="U4" s="53">
        <v>0</v>
      </c>
      <c r="V4" s="53">
        <v>0</v>
      </c>
      <c r="W4" s="53">
        <v>0</v>
      </c>
      <c r="X4" s="53">
        <v>0</v>
      </c>
      <c r="Y4" s="53">
        <v>0</v>
      </c>
      <c r="Z4" s="53">
        <v>0</v>
      </c>
      <c r="AA4" s="53">
        <v>0</v>
      </c>
      <c r="AB4" s="53">
        <v>0</v>
      </c>
      <c r="AC4" s="53">
        <v>0</v>
      </c>
      <c r="AD4" s="8">
        <v>3811995952.3398075</v>
      </c>
    </row>
    <row r="5" spans="1:30" s="55" customFormat="1" ht="24" x14ac:dyDescent="0.25">
      <c r="A5" s="1618"/>
      <c r="B5" s="1620"/>
      <c r="C5" s="56" t="s">
        <v>40</v>
      </c>
      <c r="D5" s="52">
        <v>150000000</v>
      </c>
      <c r="E5" s="52">
        <v>160323026.26757425</v>
      </c>
      <c r="F5" s="52">
        <v>171369456.67526788</v>
      </c>
      <c r="G5" s="52">
        <v>183190532.00014755</v>
      </c>
      <c r="H5" s="5">
        <v>664883014.94298971</v>
      </c>
      <c r="I5" s="1622"/>
      <c r="J5" s="5">
        <v>664883014.94298971</v>
      </c>
      <c r="K5" s="5">
        <v>0</v>
      </c>
      <c r="L5" s="5">
        <v>0</v>
      </c>
      <c r="M5" s="5">
        <v>0</v>
      </c>
      <c r="N5" s="5">
        <v>0</v>
      </c>
      <c r="O5" s="5">
        <v>0</v>
      </c>
      <c r="P5" s="5">
        <v>0</v>
      </c>
      <c r="Q5" s="5">
        <v>0</v>
      </c>
      <c r="R5" s="5">
        <v>0</v>
      </c>
      <c r="S5" s="5">
        <v>0</v>
      </c>
      <c r="T5" s="7">
        <v>0</v>
      </c>
      <c r="U5" s="5">
        <v>0</v>
      </c>
      <c r="V5" s="5">
        <v>0</v>
      </c>
      <c r="W5" s="5">
        <v>0</v>
      </c>
      <c r="X5" s="5">
        <v>0</v>
      </c>
      <c r="Y5" s="5">
        <v>0</v>
      </c>
      <c r="Z5" s="5">
        <v>0</v>
      </c>
      <c r="AA5" s="5">
        <v>0</v>
      </c>
      <c r="AB5" s="5">
        <v>0</v>
      </c>
      <c r="AC5" s="5">
        <v>0</v>
      </c>
      <c r="AD5" s="8">
        <v>664883014.94298971</v>
      </c>
    </row>
    <row r="6" spans="1:30" ht="21" customHeight="1" x14ac:dyDescent="0.25">
      <c r="A6" s="1618"/>
      <c r="B6" s="1620"/>
      <c r="C6" s="56" t="s">
        <v>41</v>
      </c>
      <c r="D6" s="52">
        <v>200000000</v>
      </c>
      <c r="E6" s="52">
        <v>213764035.02343234</v>
      </c>
      <c r="F6" s="52">
        <v>228492608.90035716</v>
      </c>
      <c r="G6" s="52">
        <v>244254042.66686341</v>
      </c>
      <c r="H6" s="5">
        <v>886510686.59065294</v>
      </c>
      <c r="I6" s="1622"/>
      <c r="J6" s="5">
        <v>886510686.59065294</v>
      </c>
      <c r="K6" s="5">
        <v>0</v>
      </c>
      <c r="L6" s="5">
        <v>0</v>
      </c>
      <c r="M6" s="5">
        <v>0</v>
      </c>
      <c r="N6" s="5">
        <v>0</v>
      </c>
      <c r="O6" s="5">
        <v>0</v>
      </c>
      <c r="P6" s="5">
        <v>0</v>
      </c>
      <c r="Q6" s="5">
        <v>0</v>
      </c>
      <c r="R6" s="5">
        <v>0</v>
      </c>
      <c r="S6" s="5">
        <v>0</v>
      </c>
      <c r="T6" s="7">
        <v>0</v>
      </c>
      <c r="U6" s="5">
        <v>0</v>
      </c>
      <c r="V6" s="5">
        <v>0</v>
      </c>
      <c r="W6" s="5">
        <v>0</v>
      </c>
      <c r="X6" s="5">
        <v>0</v>
      </c>
      <c r="Y6" s="5">
        <v>0</v>
      </c>
      <c r="Z6" s="5">
        <v>0</v>
      </c>
      <c r="AA6" s="5">
        <v>0</v>
      </c>
      <c r="AB6" s="5">
        <v>0</v>
      </c>
      <c r="AC6" s="5">
        <v>0</v>
      </c>
      <c r="AD6" s="8">
        <v>886510686.59065294</v>
      </c>
    </row>
    <row r="7" spans="1:30" ht="24" x14ac:dyDescent="0.25">
      <c r="A7" s="1618"/>
      <c r="B7" s="1620"/>
      <c r="C7" s="56" t="s">
        <v>42</v>
      </c>
      <c r="D7" s="52">
        <v>1000000000</v>
      </c>
      <c r="E7" s="52">
        <v>1068820175.1171616</v>
      </c>
      <c r="F7" s="52">
        <v>1142463044.5017858</v>
      </c>
      <c r="G7" s="52">
        <v>1221270213.334317</v>
      </c>
      <c r="H7" s="5">
        <v>4432553432.9532642</v>
      </c>
      <c r="I7" s="1622"/>
      <c r="J7" s="5">
        <v>4432553432.9532642</v>
      </c>
      <c r="K7" s="5">
        <v>0</v>
      </c>
      <c r="L7" s="5">
        <v>0</v>
      </c>
      <c r="M7" s="5">
        <v>0</v>
      </c>
      <c r="N7" s="5">
        <v>0</v>
      </c>
      <c r="O7" s="5">
        <v>0</v>
      </c>
      <c r="P7" s="5">
        <v>0</v>
      </c>
      <c r="Q7" s="5">
        <v>0</v>
      </c>
      <c r="R7" s="5">
        <v>0</v>
      </c>
      <c r="S7" s="5">
        <v>0</v>
      </c>
      <c r="T7" s="7">
        <v>0</v>
      </c>
      <c r="U7" s="5">
        <v>0</v>
      </c>
      <c r="V7" s="5">
        <v>0</v>
      </c>
      <c r="W7" s="5">
        <v>0</v>
      </c>
      <c r="X7" s="5">
        <v>0</v>
      </c>
      <c r="Y7" s="5">
        <v>0</v>
      </c>
      <c r="Z7" s="5">
        <v>0</v>
      </c>
      <c r="AA7" s="5">
        <v>0</v>
      </c>
      <c r="AB7" s="5">
        <v>0</v>
      </c>
      <c r="AC7" s="5">
        <v>0</v>
      </c>
      <c r="AD7" s="8">
        <v>4432553432.9532642</v>
      </c>
    </row>
    <row r="8" spans="1:30" ht="21" customHeight="1" x14ac:dyDescent="0.25">
      <c r="A8" s="1618"/>
      <c r="B8" s="1620"/>
      <c r="C8" s="56" t="s">
        <v>43</v>
      </c>
      <c r="D8" s="52">
        <v>1716681372</v>
      </c>
      <c r="E8" s="52">
        <v>1783709882.8468647</v>
      </c>
      <c r="F8" s="52">
        <v>1853852485.0007143</v>
      </c>
      <c r="G8" s="52">
        <v>1927281370.9337268</v>
      </c>
      <c r="H8" s="5">
        <v>7281525110.7813053</v>
      </c>
      <c r="I8" s="1622"/>
      <c r="J8" s="5">
        <v>1773021373.1813059</v>
      </c>
      <c r="K8" s="5">
        <v>0</v>
      </c>
      <c r="L8" s="5">
        <v>0</v>
      </c>
      <c r="M8" s="5">
        <v>0</v>
      </c>
      <c r="N8" s="5">
        <v>0</v>
      </c>
      <c r="O8" s="5">
        <v>5508503737.6000004</v>
      </c>
      <c r="P8" s="5">
        <v>0</v>
      </c>
      <c r="Q8" s="5">
        <v>0</v>
      </c>
      <c r="R8" s="5">
        <v>0</v>
      </c>
      <c r="S8" s="5">
        <v>0</v>
      </c>
      <c r="T8" s="7">
        <v>0</v>
      </c>
      <c r="U8" s="5">
        <v>0</v>
      </c>
      <c r="V8" s="5">
        <v>0</v>
      </c>
      <c r="W8" s="5">
        <v>0</v>
      </c>
      <c r="X8" s="5">
        <v>0</v>
      </c>
      <c r="Y8" s="5">
        <v>0</v>
      </c>
      <c r="Z8" s="5">
        <v>0</v>
      </c>
      <c r="AA8" s="5">
        <v>0</v>
      </c>
      <c r="AB8" s="5">
        <v>0</v>
      </c>
      <c r="AC8" s="5">
        <v>0</v>
      </c>
      <c r="AD8" s="8">
        <v>7281525110.7813063</v>
      </c>
    </row>
    <row r="9" spans="1:30" ht="21" customHeight="1" x14ac:dyDescent="0.25">
      <c r="A9" s="1618"/>
      <c r="B9" s="1620"/>
      <c r="C9" s="56" t="s">
        <v>44</v>
      </c>
      <c r="D9" s="52">
        <v>80000000</v>
      </c>
      <c r="E9" s="52">
        <v>85505614.009372935</v>
      </c>
      <c r="F9" s="52">
        <v>91397043.560142875</v>
      </c>
      <c r="G9" s="52">
        <v>97701617.066745371</v>
      </c>
      <c r="H9" s="5">
        <v>354604274.63626122</v>
      </c>
      <c r="I9" s="1622"/>
      <c r="J9" s="5">
        <v>354604274.63626122</v>
      </c>
      <c r="K9" s="5">
        <v>0</v>
      </c>
      <c r="L9" s="5">
        <v>0</v>
      </c>
      <c r="M9" s="5">
        <v>0</v>
      </c>
      <c r="N9" s="5">
        <v>0</v>
      </c>
      <c r="O9" s="5">
        <v>0</v>
      </c>
      <c r="P9" s="5">
        <v>0</v>
      </c>
      <c r="Q9" s="5">
        <v>0</v>
      </c>
      <c r="R9" s="5">
        <v>0</v>
      </c>
      <c r="S9" s="5">
        <v>0</v>
      </c>
      <c r="T9" s="7">
        <v>0</v>
      </c>
      <c r="U9" s="5">
        <v>0</v>
      </c>
      <c r="V9" s="5">
        <v>0</v>
      </c>
      <c r="W9" s="5">
        <v>0</v>
      </c>
      <c r="X9" s="5">
        <v>0</v>
      </c>
      <c r="Y9" s="5">
        <v>0</v>
      </c>
      <c r="Z9" s="5">
        <v>0</v>
      </c>
      <c r="AA9" s="5">
        <v>0</v>
      </c>
      <c r="AB9" s="5">
        <v>0</v>
      </c>
      <c r="AC9" s="5">
        <v>0</v>
      </c>
      <c r="AD9" s="8">
        <v>354604274.63626122</v>
      </c>
    </row>
    <row r="10" spans="1:30" s="57" customFormat="1" ht="20.25" customHeight="1" x14ac:dyDescent="0.25">
      <c r="A10" s="1618"/>
      <c r="B10" s="1620"/>
      <c r="C10" s="62" t="s">
        <v>834</v>
      </c>
      <c r="D10" s="65">
        <v>4006681372</v>
      </c>
      <c r="E10" s="65">
        <v>4231308083.8651638</v>
      </c>
      <c r="F10" s="65">
        <v>4470092856.9098043</v>
      </c>
      <c r="G10" s="65">
        <v>4723990159.4693127</v>
      </c>
      <c r="H10" s="66">
        <v>17432072472.244282</v>
      </c>
      <c r="I10" s="1622"/>
      <c r="J10" s="5">
        <v>11923568734.644279</v>
      </c>
      <c r="K10" s="5">
        <v>0</v>
      </c>
      <c r="L10" s="5">
        <v>0</v>
      </c>
      <c r="M10" s="5">
        <v>0</v>
      </c>
      <c r="N10" s="5">
        <v>0</v>
      </c>
      <c r="O10" s="5">
        <v>5508503737.6000004</v>
      </c>
      <c r="P10" s="5">
        <v>0</v>
      </c>
      <c r="Q10" s="6">
        <v>0</v>
      </c>
      <c r="R10" s="5">
        <v>0</v>
      </c>
      <c r="S10" s="5">
        <v>0</v>
      </c>
      <c r="T10" s="7">
        <v>0</v>
      </c>
      <c r="U10" s="5">
        <v>0</v>
      </c>
      <c r="V10" s="5">
        <v>0</v>
      </c>
      <c r="W10" s="5">
        <v>0</v>
      </c>
      <c r="X10" s="5">
        <v>0</v>
      </c>
      <c r="Y10" s="5">
        <v>0</v>
      </c>
      <c r="Z10" s="5">
        <v>0</v>
      </c>
      <c r="AA10" s="5">
        <v>0</v>
      </c>
      <c r="AB10" s="5">
        <v>0</v>
      </c>
      <c r="AC10" s="5">
        <v>0</v>
      </c>
      <c r="AD10" s="8">
        <v>17432072472.244278</v>
      </c>
    </row>
    <row r="11" spans="1:30" ht="24" x14ac:dyDescent="0.25">
      <c r="A11" s="1618"/>
      <c r="B11" s="1620" t="s">
        <v>22</v>
      </c>
      <c r="C11" s="56" t="s">
        <v>598</v>
      </c>
      <c r="D11" s="52">
        <v>100000000</v>
      </c>
      <c r="E11" s="52">
        <v>106882017.51171617</v>
      </c>
      <c r="F11" s="52">
        <v>114246304.45017858</v>
      </c>
      <c r="G11" s="52">
        <v>122127021.33343171</v>
      </c>
      <c r="H11" s="5">
        <v>443255343.29532647</v>
      </c>
      <c r="I11" s="1622"/>
      <c r="J11" s="5">
        <v>443255343.29532647</v>
      </c>
      <c r="K11" s="5">
        <v>0</v>
      </c>
      <c r="L11" s="5">
        <v>0</v>
      </c>
      <c r="M11" s="5">
        <v>0</v>
      </c>
      <c r="N11" s="5">
        <v>0</v>
      </c>
      <c r="O11" s="5">
        <v>0</v>
      </c>
      <c r="P11" s="5">
        <v>0</v>
      </c>
      <c r="Q11" s="6">
        <v>0</v>
      </c>
      <c r="R11" s="5">
        <v>0</v>
      </c>
      <c r="S11" s="5">
        <v>0</v>
      </c>
      <c r="T11" s="7">
        <v>0</v>
      </c>
      <c r="U11" s="5">
        <v>0</v>
      </c>
      <c r="V11" s="5">
        <v>0</v>
      </c>
      <c r="W11" s="5">
        <v>0</v>
      </c>
      <c r="X11" s="5">
        <v>0</v>
      </c>
      <c r="Y11" s="5">
        <v>0</v>
      </c>
      <c r="Z11" s="5">
        <v>0</v>
      </c>
      <c r="AA11" s="5">
        <v>0</v>
      </c>
      <c r="AB11" s="5">
        <v>0</v>
      </c>
      <c r="AC11" s="5">
        <v>0</v>
      </c>
      <c r="AD11" s="8">
        <v>443255343.29532647</v>
      </c>
    </row>
    <row r="12" spans="1:30" s="57" customFormat="1" ht="24" customHeight="1" x14ac:dyDescent="0.25">
      <c r="A12" s="1618"/>
      <c r="B12" s="1620"/>
      <c r="C12" s="62" t="s">
        <v>834</v>
      </c>
      <c r="D12" s="65">
        <v>100000000</v>
      </c>
      <c r="E12" s="65">
        <v>106882017.51171617</v>
      </c>
      <c r="F12" s="65">
        <v>114246304.45017858</v>
      </c>
      <c r="G12" s="65">
        <v>122127021.33343171</v>
      </c>
      <c r="H12" s="66">
        <v>443255343.29532647</v>
      </c>
      <c r="I12" s="1623"/>
      <c r="J12" s="5">
        <v>443255343.29532647</v>
      </c>
      <c r="K12" s="5">
        <v>0</v>
      </c>
      <c r="L12" s="5">
        <v>0</v>
      </c>
      <c r="M12" s="5">
        <v>0</v>
      </c>
      <c r="N12" s="5">
        <v>0</v>
      </c>
      <c r="O12" s="5">
        <v>0</v>
      </c>
      <c r="P12" s="5">
        <v>0</v>
      </c>
      <c r="Q12" s="6">
        <v>0</v>
      </c>
      <c r="R12" s="5">
        <v>0</v>
      </c>
      <c r="S12" s="5">
        <v>0</v>
      </c>
      <c r="T12" s="7">
        <v>0</v>
      </c>
      <c r="U12" s="5">
        <v>0</v>
      </c>
      <c r="V12" s="5">
        <v>0</v>
      </c>
      <c r="W12" s="5">
        <v>0</v>
      </c>
      <c r="X12" s="5">
        <v>0</v>
      </c>
      <c r="Y12" s="5">
        <v>0</v>
      </c>
      <c r="Z12" s="5">
        <v>0</v>
      </c>
      <c r="AA12" s="5">
        <v>0</v>
      </c>
      <c r="AB12" s="5">
        <v>0</v>
      </c>
      <c r="AC12" s="5">
        <v>0</v>
      </c>
      <c r="AD12" s="8">
        <v>443255343.29532647</v>
      </c>
    </row>
    <row r="13" spans="1:30" ht="37.5" customHeight="1" x14ac:dyDescent="0.25">
      <c r="A13" s="1596" t="s">
        <v>17</v>
      </c>
      <c r="B13" s="1610" t="s">
        <v>23</v>
      </c>
      <c r="C13" s="58" t="s">
        <v>46</v>
      </c>
      <c r="D13" s="52">
        <v>481221959233.755</v>
      </c>
      <c r="E13" s="52">
        <v>499730574185.52905</v>
      </c>
      <c r="F13" s="52">
        <v>514978521733.46857</v>
      </c>
      <c r="G13" s="52">
        <v>530859994130.38452</v>
      </c>
      <c r="H13" s="5">
        <v>2026791049283.1372</v>
      </c>
      <c r="I13" s="1611" t="s">
        <v>835</v>
      </c>
      <c r="J13" s="5">
        <v>36932526232.77079</v>
      </c>
      <c r="K13" s="5">
        <v>0</v>
      </c>
      <c r="L13" s="5">
        <v>0</v>
      </c>
      <c r="M13" s="5">
        <v>4183626999.5627642</v>
      </c>
      <c r="N13" s="5">
        <v>10734723428.366442</v>
      </c>
      <c r="O13" s="5">
        <v>0</v>
      </c>
      <c r="P13" s="5">
        <v>0</v>
      </c>
      <c r="Q13" s="6">
        <v>0</v>
      </c>
      <c r="R13" s="5">
        <v>142668947070.43713</v>
      </c>
      <c r="S13" s="5">
        <v>0</v>
      </c>
      <c r="T13" s="7">
        <v>0</v>
      </c>
      <c r="U13" s="5">
        <v>0</v>
      </c>
      <c r="V13" s="5">
        <v>1832271225552</v>
      </c>
      <c r="W13" s="5">
        <v>0</v>
      </c>
      <c r="X13" s="5">
        <v>0</v>
      </c>
      <c r="Y13" s="5">
        <v>0</v>
      </c>
      <c r="Z13" s="5">
        <v>0</v>
      </c>
      <c r="AA13" s="5">
        <v>0</v>
      </c>
      <c r="AB13" s="5">
        <v>0</v>
      </c>
      <c r="AC13" s="5">
        <v>0</v>
      </c>
      <c r="AD13" s="8">
        <v>2026791049283.1372</v>
      </c>
    </row>
    <row r="14" spans="1:30" ht="21" customHeight="1" x14ac:dyDescent="0.25">
      <c r="A14" s="1596"/>
      <c r="B14" s="1610"/>
      <c r="C14" s="58" t="s">
        <v>47</v>
      </c>
      <c r="D14" s="52">
        <v>29368040261.427517</v>
      </c>
      <c r="E14" s="52">
        <v>33759304968.544392</v>
      </c>
      <c r="F14" s="52">
        <v>34687426415.028572</v>
      </c>
      <c r="G14" s="52">
        <v>35785228354.999512</v>
      </c>
      <c r="H14" s="5">
        <v>133600000000</v>
      </c>
      <c r="I14" s="1612"/>
      <c r="J14" s="5">
        <v>0</v>
      </c>
      <c r="K14" s="5">
        <v>0</v>
      </c>
      <c r="L14" s="5">
        <v>0</v>
      </c>
      <c r="M14" s="5">
        <v>0</v>
      </c>
      <c r="N14" s="5">
        <v>0</v>
      </c>
      <c r="O14" s="5">
        <v>0</v>
      </c>
      <c r="P14" s="5">
        <v>0</v>
      </c>
      <c r="Q14" s="6">
        <v>0</v>
      </c>
      <c r="R14" s="5">
        <v>133600000000</v>
      </c>
      <c r="S14" s="5">
        <v>0</v>
      </c>
      <c r="T14" s="7">
        <v>0</v>
      </c>
      <c r="U14" s="5">
        <v>0</v>
      </c>
      <c r="V14" s="5">
        <v>0</v>
      </c>
      <c r="W14" s="5">
        <v>0</v>
      </c>
      <c r="X14" s="5">
        <v>0</v>
      </c>
      <c r="Y14" s="5">
        <v>0</v>
      </c>
      <c r="Z14" s="5">
        <v>0</v>
      </c>
      <c r="AA14" s="5">
        <v>0</v>
      </c>
      <c r="AB14" s="5">
        <v>0</v>
      </c>
      <c r="AC14" s="5">
        <v>0</v>
      </c>
      <c r="AD14" s="8">
        <v>133600000000</v>
      </c>
    </row>
    <row r="15" spans="1:30" ht="20.25" customHeight="1" x14ac:dyDescent="0.25">
      <c r="A15" s="1596"/>
      <c r="B15" s="1610"/>
      <c r="C15" s="67" t="s">
        <v>834</v>
      </c>
      <c r="D15" s="63">
        <v>510589999495.1825</v>
      </c>
      <c r="E15" s="63">
        <v>533489879154.07343</v>
      </c>
      <c r="F15" s="63">
        <v>549665948148.49713</v>
      </c>
      <c r="G15" s="63">
        <v>566645222485.38403</v>
      </c>
      <c r="H15" s="64">
        <v>2160391049283.137</v>
      </c>
      <c r="I15" s="1613"/>
      <c r="J15" s="5">
        <v>36932526232.77079</v>
      </c>
      <c r="K15" s="5">
        <v>0</v>
      </c>
      <c r="L15" s="5">
        <v>0</v>
      </c>
      <c r="M15" s="5">
        <v>4183626999.5627642</v>
      </c>
      <c r="N15" s="5">
        <v>10734723428.366442</v>
      </c>
      <c r="O15" s="5">
        <v>0</v>
      </c>
      <c r="P15" s="5">
        <v>0</v>
      </c>
      <c r="Q15" s="6">
        <v>0</v>
      </c>
      <c r="R15" s="5">
        <v>276268947070.43713</v>
      </c>
      <c r="S15" s="5">
        <v>0</v>
      </c>
      <c r="T15" s="7">
        <v>0</v>
      </c>
      <c r="U15" s="5">
        <v>0</v>
      </c>
      <c r="V15" s="5">
        <v>1832271225552</v>
      </c>
      <c r="W15" s="5">
        <v>0</v>
      </c>
      <c r="X15" s="5">
        <v>0</v>
      </c>
      <c r="Y15" s="5">
        <v>0</v>
      </c>
      <c r="Z15" s="5">
        <v>0</v>
      </c>
      <c r="AA15" s="5">
        <v>0</v>
      </c>
      <c r="AB15" s="5">
        <v>0</v>
      </c>
      <c r="AC15" s="5">
        <v>0</v>
      </c>
      <c r="AD15" s="8">
        <v>2160391049283.1372</v>
      </c>
    </row>
    <row r="16" spans="1:30" ht="15" customHeight="1" x14ac:dyDescent="0.25">
      <c r="A16" s="1596"/>
      <c r="B16" s="1610" t="s">
        <v>24</v>
      </c>
      <c r="C16" s="58" t="s">
        <v>51</v>
      </c>
      <c r="D16" s="2">
        <v>11776546838</v>
      </c>
      <c r="E16" s="2">
        <v>12151553231.833397</v>
      </c>
      <c r="F16" s="2">
        <v>12539352265.322401</v>
      </c>
      <c r="G16" s="2">
        <v>12940437846.45615</v>
      </c>
      <c r="H16" s="68">
        <v>49407890181.611954</v>
      </c>
      <c r="I16" s="1598" t="s">
        <v>836</v>
      </c>
      <c r="J16" s="5">
        <v>2478883344.6119485</v>
      </c>
      <c r="K16" s="5">
        <v>0</v>
      </c>
      <c r="L16" s="5">
        <v>0</v>
      </c>
      <c r="M16" s="5">
        <v>0</v>
      </c>
      <c r="N16" s="5">
        <v>0</v>
      </c>
      <c r="O16" s="5">
        <v>0</v>
      </c>
      <c r="P16" s="5">
        <v>0</v>
      </c>
      <c r="Q16" s="6">
        <v>0</v>
      </c>
      <c r="R16" s="5">
        <v>0</v>
      </c>
      <c r="S16" s="5">
        <v>0</v>
      </c>
      <c r="T16" s="7">
        <v>0</v>
      </c>
      <c r="U16" s="5">
        <v>0</v>
      </c>
      <c r="V16" s="5">
        <v>0</v>
      </c>
      <c r="W16" s="5">
        <v>0</v>
      </c>
      <c r="X16" s="5">
        <v>46929006837</v>
      </c>
      <c r="Y16" s="5">
        <v>0</v>
      </c>
      <c r="Z16" s="5">
        <v>0</v>
      </c>
      <c r="AA16" s="5">
        <v>0</v>
      </c>
      <c r="AB16" s="5">
        <v>0</v>
      </c>
      <c r="AC16" s="5">
        <v>0</v>
      </c>
      <c r="AD16" s="8">
        <v>49407890181.611946</v>
      </c>
    </row>
    <row r="17" spans="1:30" ht="15" customHeight="1" x14ac:dyDescent="0.25">
      <c r="A17" s="1596"/>
      <c r="B17" s="1610"/>
      <c r="C17" s="59" t="s">
        <v>48</v>
      </c>
      <c r="D17" s="2">
        <v>43448297929.650002</v>
      </c>
      <c r="E17" s="2">
        <v>28540130966.639267</v>
      </c>
      <c r="F17" s="2">
        <v>29808922726.10606</v>
      </c>
      <c r="G17" s="2">
        <v>31144632212.05732</v>
      </c>
      <c r="H17" s="68">
        <v>132941983834.45267</v>
      </c>
      <c r="I17" s="1602"/>
      <c r="J17" s="5">
        <v>8841897896.4526443</v>
      </c>
      <c r="K17" s="5">
        <v>697729897</v>
      </c>
      <c r="L17" s="5">
        <v>94521454373</v>
      </c>
      <c r="M17" s="5">
        <v>0</v>
      </c>
      <c r="N17" s="5">
        <v>0</v>
      </c>
      <c r="O17" s="5">
        <v>0</v>
      </c>
      <c r="P17" s="5">
        <v>0</v>
      </c>
      <c r="Q17" s="6">
        <v>0</v>
      </c>
      <c r="R17" s="5">
        <v>0</v>
      </c>
      <c r="S17" s="5">
        <v>0</v>
      </c>
      <c r="T17" s="7">
        <v>0</v>
      </c>
      <c r="U17" s="5">
        <v>0</v>
      </c>
      <c r="V17" s="5">
        <v>0</v>
      </c>
      <c r="W17" s="5">
        <v>4045814124</v>
      </c>
      <c r="X17" s="5">
        <v>24835087544</v>
      </c>
      <c r="Y17" s="5">
        <v>0</v>
      </c>
      <c r="Z17" s="5">
        <v>0</v>
      </c>
      <c r="AA17" s="5">
        <v>0</v>
      </c>
      <c r="AB17" s="5">
        <v>0</v>
      </c>
      <c r="AC17" s="5">
        <v>0</v>
      </c>
      <c r="AD17" s="8">
        <v>132941983834.45264</v>
      </c>
    </row>
    <row r="18" spans="1:30" ht="15" customHeight="1" x14ac:dyDescent="0.25">
      <c r="A18" s="1596"/>
      <c r="B18" s="1610"/>
      <c r="C18" s="58" t="s">
        <v>49</v>
      </c>
      <c r="D18" s="2">
        <v>16395270385.367172</v>
      </c>
      <c r="E18" s="2">
        <v>35033884194.365105</v>
      </c>
      <c r="F18" s="2">
        <v>36132337166.80191</v>
      </c>
      <c r="G18" s="2">
        <v>37329119524.365723</v>
      </c>
      <c r="H18" s="68">
        <v>124890611270.8999</v>
      </c>
      <c r="I18" s="1602"/>
      <c r="J18" s="5">
        <v>8841897896.4526443</v>
      </c>
      <c r="K18" s="5">
        <v>0</v>
      </c>
      <c r="L18" s="5">
        <v>0</v>
      </c>
      <c r="M18" s="5">
        <v>0</v>
      </c>
      <c r="N18" s="5">
        <v>0</v>
      </c>
      <c r="O18" s="5">
        <v>0</v>
      </c>
      <c r="P18" s="5">
        <v>0</v>
      </c>
      <c r="Q18" s="6">
        <v>0</v>
      </c>
      <c r="R18" s="5">
        <v>56027004552.447266</v>
      </c>
      <c r="S18" s="5">
        <v>0</v>
      </c>
      <c r="T18" s="7">
        <v>0</v>
      </c>
      <c r="U18" s="5">
        <v>0</v>
      </c>
      <c r="V18" s="5">
        <v>0</v>
      </c>
      <c r="W18" s="5">
        <v>0</v>
      </c>
      <c r="X18" s="5">
        <v>60021708822</v>
      </c>
      <c r="Y18" s="5">
        <v>0</v>
      </c>
      <c r="Z18" s="5">
        <v>0</v>
      </c>
      <c r="AA18" s="5">
        <v>0</v>
      </c>
      <c r="AB18" s="5">
        <v>0</v>
      </c>
      <c r="AC18" s="5">
        <v>0</v>
      </c>
      <c r="AD18" s="8">
        <v>124890611270.8999</v>
      </c>
    </row>
    <row r="19" spans="1:30" ht="15" customHeight="1" x14ac:dyDescent="0.25">
      <c r="A19" s="1596"/>
      <c r="B19" s="1610"/>
      <c r="C19" s="58" t="s">
        <v>50</v>
      </c>
      <c r="D19" s="2">
        <v>2090326955.0856955</v>
      </c>
      <c r="E19" s="2">
        <v>2341224990.1276789</v>
      </c>
      <c r="F19" s="2">
        <v>2439404200.7843018</v>
      </c>
      <c r="G19" s="2">
        <v>2549192090.1190929</v>
      </c>
      <c r="H19" s="5">
        <v>9420148236.1167679</v>
      </c>
      <c r="I19" s="1602"/>
      <c r="J19" s="5">
        <v>3386470822.7762938</v>
      </c>
      <c r="K19" s="5">
        <v>0</v>
      </c>
      <c r="L19" s="5">
        <v>0</v>
      </c>
      <c r="M19" s="5">
        <v>0</v>
      </c>
      <c r="N19" s="5">
        <v>0</v>
      </c>
      <c r="O19" s="5">
        <v>0</v>
      </c>
      <c r="P19" s="5">
        <v>0</v>
      </c>
      <c r="Q19" s="6">
        <v>0</v>
      </c>
      <c r="R19" s="5">
        <v>6033677413.3404751</v>
      </c>
      <c r="S19" s="5">
        <v>0</v>
      </c>
      <c r="T19" s="7">
        <v>0</v>
      </c>
      <c r="U19" s="5">
        <v>0</v>
      </c>
      <c r="V19" s="5">
        <v>0</v>
      </c>
      <c r="W19" s="5">
        <v>0</v>
      </c>
      <c r="X19" s="5">
        <v>0</v>
      </c>
      <c r="Y19" s="5">
        <v>0</v>
      </c>
      <c r="Z19" s="5">
        <v>0</v>
      </c>
      <c r="AA19" s="5">
        <v>0</v>
      </c>
      <c r="AB19" s="5">
        <v>0</v>
      </c>
      <c r="AC19" s="5">
        <v>0</v>
      </c>
      <c r="AD19" s="8">
        <v>9420148236.1167679</v>
      </c>
    </row>
    <row r="20" spans="1:30" ht="18.75" customHeight="1" x14ac:dyDescent="0.25">
      <c r="A20" s="1596"/>
      <c r="B20" s="1610"/>
      <c r="C20" s="67" t="s">
        <v>834</v>
      </c>
      <c r="D20" s="63">
        <v>73710442108.102875</v>
      </c>
      <c r="E20" s="63">
        <v>78066793382.965454</v>
      </c>
      <c r="F20" s="63">
        <v>80920016359.014664</v>
      </c>
      <c r="G20" s="63">
        <v>83963381672.998291</v>
      </c>
      <c r="H20" s="64">
        <v>316660633523.0813</v>
      </c>
      <c r="I20" s="1599"/>
      <c r="J20" s="5">
        <v>23549149960.29353</v>
      </c>
      <c r="K20" s="5">
        <v>697729897</v>
      </c>
      <c r="L20" s="5">
        <v>94521454373</v>
      </c>
      <c r="M20" s="5">
        <v>0</v>
      </c>
      <c r="N20" s="5">
        <v>0</v>
      </c>
      <c r="O20" s="5">
        <v>0</v>
      </c>
      <c r="P20" s="5">
        <v>0</v>
      </c>
      <c r="Q20" s="6">
        <v>0</v>
      </c>
      <c r="R20" s="5">
        <v>62060681965.787743</v>
      </c>
      <c r="S20" s="5">
        <v>0</v>
      </c>
      <c r="T20" s="7">
        <v>0</v>
      </c>
      <c r="U20" s="5">
        <v>0</v>
      </c>
      <c r="V20" s="5">
        <v>0</v>
      </c>
      <c r="W20" s="5">
        <v>4045814124</v>
      </c>
      <c r="X20" s="5">
        <v>131785803203</v>
      </c>
      <c r="Y20" s="5">
        <v>0</v>
      </c>
      <c r="Z20" s="5">
        <v>0</v>
      </c>
      <c r="AA20" s="5">
        <v>0</v>
      </c>
      <c r="AB20" s="5">
        <v>0</v>
      </c>
      <c r="AC20" s="5">
        <v>0</v>
      </c>
      <c r="AD20" s="8">
        <v>316660633523.0813</v>
      </c>
    </row>
    <row r="21" spans="1:30" ht="15" customHeight="1" x14ac:dyDescent="0.25">
      <c r="A21" s="1596"/>
      <c r="B21" s="1597" t="s">
        <v>25</v>
      </c>
      <c r="C21" s="17" t="s">
        <v>52</v>
      </c>
      <c r="D21" s="2">
        <v>2683641806.5</v>
      </c>
      <c r="E21" s="2">
        <v>2857600541.0074291</v>
      </c>
      <c r="F21" s="2">
        <v>3043366516.5796185</v>
      </c>
      <c r="G21" s="2">
        <v>3241761933.7538438</v>
      </c>
      <c r="H21" s="5">
        <v>11826370797.840891</v>
      </c>
      <c r="I21" s="1598" t="s">
        <v>837</v>
      </c>
      <c r="J21" s="5">
        <v>11826370797.840891</v>
      </c>
      <c r="K21" s="5">
        <v>0</v>
      </c>
      <c r="L21" s="5">
        <v>0</v>
      </c>
      <c r="M21" s="5">
        <v>0</v>
      </c>
      <c r="N21" s="5">
        <v>0</v>
      </c>
      <c r="O21" s="5">
        <v>0</v>
      </c>
      <c r="P21" s="5">
        <v>0</v>
      </c>
      <c r="Q21" s="6">
        <v>0</v>
      </c>
      <c r="R21" s="5">
        <v>0</v>
      </c>
      <c r="S21" s="5">
        <v>0</v>
      </c>
      <c r="T21" s="7">
        <v>0</v>
      </c>
      <c r="U21" s="5">
        <v>0</v>
      </c>
      <c r="V21" s="5">
        <v>0</v>
      </c>
      <c r="W21" s="5">
        <v>0</v>
      </c>
      <c r="X21" s="5">
        <v>0</v>
      </c>
      <c r="Y21" s="5">
        <v>0</v>
      </c>
      <c r="Z21" s="5">
        <v>0</v>
      </c>
      <c r="AA21" s="5">
        <v>0</v>
      </c>
      <c r="AB21" s="5">
        <v>0</v>
      </c>
      <c r="AC21" s="5">
        <v>0</v>
      </c>
      <c r="AD21" s="8">
        <v>11826370797.840891</v>
      </c>
    </row>
    <row r="22" spans="1:30" ht="15" customHeight="1" x14ac:dyDescent="0.25">
      <c r="A22" s="1596"/>
      <c r="B22" s="1597"/>
      <c r="C22" s="17" t="s">
        <v>53</v>
      </c>
      <c r="D22" s="2">
        <v>1025383632</v>
      </c>
      <c r="E22" s="2">
        <v>1091850937.2026966</v>
      </c>
      <c r="F22" s="2">
        <v>1162829631.2567515</v>
      </c>
      <c r="G22" s="2">
        <v>1238633865.9879048</v>
      </c>
      <c r="H22" s="5">
        <v>4518698066.4473524</v>
      </c>
      <c r="I22" s="1602"/>
      <c r="J22" s="5">
        <v>0</v>
      </c>
      <c r="K22" s="5">
        <v>0</v>
      </c>
      <c r="L22" s="5">
        <v>0</v>
      </c>
      <c r="M22" s="5">
        <v>0</v>
      </c>
      <c r="N22" s="5">
        <v>0</v>
      </c>
      <c r="O22" s="5">
        <v>0</v>
      </c>
      <c r="P22" s="5">
        <v>0</v>
      </c>
      <c r="Q22" s="6">
        <v>0</v>
      </c>
      <c r="R22" s="5">
        <v>0</v>
      </c>
      <c r="S22" s="5">
        <v>0</v>
      </c>
      <c r="T22" s="7">
        <v>0</v>
      </c>
      <c r="U22" s="5">
        <v>0</v>
      </c>
      <c r="V22" s="5">
        <v>0</v>
      </c>
      <c r="W22" s="5">
        <v>0</v>
      </c>
      <c r="X22" s="5">
        <v>0</v>
      </c>
      <c r="Y22" s="5">
        <v>0</v>
      </c>
      <c r="Z22" s="5">
        <v>0</v>
      </c>
      <c r="AA22" s="5">
        <v>4518698066.4473524</v>
      </c>
      <c r="AB22" s="5">
        <v>0</v>
      </c>
      <c r="AC22" s="5">
        <v>0</v>
      </c>
      <c r="AD22" s="8">
        <v>4518698066.4473524</v>
      </c>
    </row>
    <row r="23" spans="1:30" ht="15" customHeight="1" x14ac:dyDescent="0.25">
      <c r="A23" s="1596"/>
      <c r="B23" s="1597"/>
      <c r="C23" s="17" t="s">
        <v>54</v>
      </c>
      <c r="D23" s="2">
        <v>110779977.5</v>
      </c>
      <c r="E23" s="2">
        <v>117960945.03746538</v>
      </c>
      <c r="F23" s="2">
        <v>125629312.15870649</v>
      </c>
      <c r="G23" s="2">
        <v>133819019.07019918</v>
      </c>
      <c r="H23" s="5">
        <v>488189253.76637107</v>
      </c>
      <c r="I23" s="1602"/>
      <c r="J23" s="5">
        <v>488189253.76637107</v>
      </c>
      <c r="K23" s="5">
        <v>0</v>
      </c>
      <c r="L23" s="5">
        <v>0</v>
      </c>
      <c r="M23" s="5">
        <v>0</v>
      </c>
      <c r="N23" s="5">
        <v>0</v>
      </c>
      <c r="O23" s="5">
        <v>0</v>
      </c>
      <c r="P23" s="5">
        <v>0</v>
      </c>
      <c r="Q23" s="6">
        <v>0</v>
      </c>
      <c r="R23" s="5">
        <v>0</v>
      </c>
      <c r="S23" s="5">
        <v>0</v>
      </c>
      <c r="T23" s="7">
        <v>0</v>
      </c>
      <c r="U23" s="5">
        <v>0</v>
      </c>
      <c r="V23" s="5">
        <v>0</v>
      </c>
      <c r="W23" s="5">
        <v>0</v>
      </c>
      <c r="X23" s="5">
        <v>0</v>
      </c>
      <c r="Y23" s="5">
        <v>0</v>
      </c>
      <c r="Z23" s="5">
        <v>0</v>
      </c>
      <c r="AA23" s="5">
        <v>0</v>
      </c>
      <c r="AB23" s="5">
        <v>0</v>
      </c>
      <c r="AC23" s="5">
        <v>0</v>
      </c>
      <c r="AD23" s="8">
        <v>488189253.76637107</v>
      </c>
    </row>
    <row r="24" spans="1:30" ht="15" customHeight="1" x14ac:dyDescent="0.25">
      <c r="A24" s="1596"/>
      <c r="B24" s="1597"/>
      <c r="C24" s="17" t="s">
        <v>55</v>
      </c>
      <c r="D24" s="2">
        <v>295682039</v>
      </c>
      <c r="E24" s="2">
        <v>314848707.66510761</v>
      </c>
      <c r="F24" s="2">
        <v>335316291.04414499</v>
      </c>
      <c r="G24" s="2">
        <v>357175378.69744003</v>
      </c>
      <c r="H24" s="5">
        <v>1303022416.4066925</v>
      </c>
      <c r="I24" s="1602"/>
      <c r="J24" s="5">
        <v>1303022416.4066925</v>
      </c>
      <c r="K24" s="5">
        <v>0</v>
      </c>
      <c r="L24" s="5">
        <v>0</v>
      </c>
      <c r="M24" s="5">
        <v>0</v>
      </c>
      <c r="N24" s="5">
        <v>0</v>
      </c>
      <c r="O24" s="5">
        <v>0</v>
      </c>
      <c r="P24" s="5">
        <v>0</v>
      </c>
      <c r="Q24" s="6">
        <v>0</v>
      </c>
      <c r="R24" s="5">
        <v>0</v>
      </c>
      <c r="S24" s="5">
        <v>0</v>
      </c>
      <c r="T24" s="7">
        <v>0</v>
      </c>
      <c r="U24" s="5">
        <v>0</v>
      </c>
      <c r="V24" s="5">
        <v>0</v>
      </c>
      <c r="W24" s="5">
        <v>0</v>
      </c>
      <c r="X24" s="5">
        <v>0</v>
      </c>
      <c r="Y24" s="5">
        <v>0</v>
      </c>
      <c r="Z24" s="5">
        <v>0</v>
      </c>
      <c r="AA24" s="5"/>
      <c r="AB24" s="5">
        <v>0</v>
      </c>
      <c r="AC24" s="5">
        <v>0</v>
      </c>
      <c r="AD24" s="8">
        <v>1303022416.4066925</v>
      </c>
    </row>
    <row r="25" spans="1:30" ht="15" customHeight="1" x14ac:dyDescent="0.25">
      <c r="A25" s="1596"/>
      <c r="B25" s="1597"/>
      <c r="C25" s="17" t="s">
        <v>56</v>
      </c>
      <c r="D25" s="2">
        <v>3550988063</v>
      </c>
      <c r="E25" s="2">
        <v>3921082507.0005693</v>
      </c>
      <c r="F25" s="2">
        <v>4069814059.5118222</v>
      </c>
      <c r="G25" s="2">
        <v>4237591866.901268</v>
      </c>
      <c r="H25" s="5">
        <v>15779476496.41366</v>
      </c>
      <c r="I25" s="1602"/>
      <c r="J25" s="5">
        <v>0</v>
      </c>
      <c r="K25" s="5">
        <v>0</v>
      </c>
      <c r="L25" s="5">
        <v>0</v>
      </c>
      <c r="M25" s="5">
        <v>4515469503.41366</v>
      </c>
      <c r="N25" s="5">
        <v>0</v>
      </c>
      <c r="O25" s="5">
        <v>0</v>
      </c>
      <c r="P25" s="5">
        <v>0</v>
      </c>
      <c r="Q25" s="6">
        <v>0</v>
      </c>
      <c r="R25" s="5">
        <v>11264006993</v>
      </c>
      <c r="S25" s="5">
        <v>0</v>
      </c>
      <c r="T25" s="7">
        <v>0</v>
      </c>
      <c r="U25" s="5">
        <v>0</v>
      </c>
      <c r="V25" s="5">
        <v>0</v>
      </c>
      <c r="W25" s="5">
        <v>0</v>
      </c>
      <c r="X25" s="5">
        <v>0</v>
      </c>
      <c r="Y25" s="5">
        <v>0</v>
      </c>
      <c r="Z25" s="5">
        <v>0</v>
      </c>
      <c r="AA25" s="5">
        <v>0</v>
      </c>
      <c r="AB25" s="5">
        <v>0</v>
      </c>
      <c r="AC25" s="5">
        <v>0</v>
      </c>
      <c r="AD25" s="8">
        <v>15779476496.41366</v>
      </c>
    </row>
    <row r="26" spans="1:30" ht="16.5" customHeight="1" x14ac:dyDescent="0.25">
      <c r="A26" s="1596"/>
      <c r="B26" s="1597"/>
      <c r="C26" s="17" t="s">
        <v>57</v>
      </c>
      <c r="D26" s="2">
        <v>185497984</v>
      </c>
      <c r="E26" s="2">
        <v>197522313.95050275</v>
      </c>
      <c r="F26" s="2">
        <v>210362780.91631442</v>
      </c>
      <c r="G26" s="2">
        <v>224076216.82699388</v>
      </c>
      <c r="H26" s="5">
        <v>817459295.69381118</v>
      </c>
      <c r="I26" s="1602"/>
      <c r="J26" s="5">
        <v>43610834.500936098</v>
      </c>
      <c r="K26" s="5">
        <v>0</v>
      </c>
      <c r="L26" s="5">
        <v>0</v>
      </c>
      <c r="M26" s="5">
        <v>0</v>
      </c>
      <c r="N26" s="5">
        <v>0</v>
      </c>
      <c r="O26" s="5">
        <v>0</v>
      </c>
      <c r="P26" s="5">
        <v>0</v>
      </c>
      <c r="Q26" s="6">
        <v>0</v>
      </c>
      <c r="R26" s="5">
        <v>0</v>
      </c>
      <c r="S26" s="5">
        <v>0</v>
      </c>
      <c r="T26" s="7">
        <v>0</v>
      </c>
      <c r="U26" s="5">
        <v>0</v>
      </c>
      <c r="V26" s="5">
        <v>0</v>
      </c>
      <c r="W26" s="5">
        <v>0</v>
      </c>
      <c r="X26" s="5">
        <v>0</v>
      </c>
      <c r="Y26" s="5">
        <v>0</v>
      </c>
      <c r="Z26" s="5">
        <v>0</v>
      </c>
      <c r="AA26" s="5">
        <v>773848461.19287491</v>
      </c>
      <c r="AB26" s="5">
        <v>0</v>
      </c>
      <c r="AC26" s="5">
        <v>0</v>
      </c>
      <c r="AD26" s="8">
        <v>817459295.69381106</v>
      </c>
    </row>
    <row r="27" spans="1:30" ht="20.25" customHeight="1" x14ac:dyDescent="0.25">
      <c r="A27" s="1596"/>
      <c r="B27" s="1597"/>
      <c r="C27" s="62" t="s">
        <v>834</v>
      </c>
      <c r="D27" s="63">
        <v>7851973502</v>
      </c>
      <c r="E27" s="63">
        <v>8500865951.8637714</v>
      </c>
      <c r="F27" s="63">
        <v>8947318591.4673576</v>
      </c>
      <c r="G27" s="63">
        <v>9433058281.2376499</v>
      </c>
      <c r="H27" s="64">
        <v>34733216326.568771</v>
      </c>
      <c r="I27" s="1599"/>
      <c r="J27" s="5">
        <v>13661193302.514891</v>
      </c>
      <c r="K27" s="5">
        <v>0</v>
      </c>
      <c r="L27" s="5">
        <v>0</v>
      </c>
      <c r="M27" s="5">
        <v>4515469503.41366</v>
      </c>
      <c r="N27" s="5">
        <v>0</v>
      </c>
      <c r="O27" s="5">
        <v>0</v>
      </c>
      <c r="P27" s="5">
        <v>0</v>
      </c>
      <c r="Q27" s="6">
        <v>0</v>
      </c>
      <c r="R27" s="5">
        <v>11264006993</v>
      </c>
      <c r="S27" s="5">
        <v>0</v>
      </c>
      <c r="T27" s="7">
        <v>0</v>
      </c>
      <c r="U27" s="5">
        <v>0</v>
      </c>
      <c r="V27" s="5">
        <v>0</v>
      </c>
      <c r="W27" s="5">
        <v>0</v>
      </c>
      <c r="X27" s="5">
        <v>0</v>
      </c>
      <c r="Y27" s="5">
        <v>0</v>
      </c>
      <c r="Z27" s="5">
        <v>0</v>
      </c>
      <c r="AA27" s="5">
        <v>5292546527.6402273</v>
      </c>
      <c r="AB27" s="5">
        <v>0</v>
      </c>
      <c r="AC27" s="5">
        <v>0</v>
      </c>
      <c r="AD27" s="8">
        <v>34733216326.539154</v>
      </c>
    </row>
    <row r="28" spans="1:30" ht="17.25" customHeight="1" x14ac:dyDescent="0.25">
      <c r="A28" s="1596"/>
      <c r="B28" s="1597" t="s">
        <v>26</v>
      </c>
      <c r="C28" s="78" t="s">
        <v>58</v>
      </c>
      <c r="D28" s="69">
        <v>0</v>
      </c>
      <c r="E28" s="69">
        <v>0</v>
      </c>
      <c r="F28" s="69">
        <v>0</v>
      </c>
      <c r="G28" s="69">
        <v>0</v>
      </c>
      <c r="H28" s="70">
        <v>0</v>
      </c>
      <c r="I28" s="1598" t="s">
        <v>838</v>
      </c>
      <c r="J28" s="5">
        <v>0</v>
      </c>
      <c r="K28" s="5">
        <v>0</v>
      </c>
      <c r="L28" s="5">
        <v>0</v>
      </c>
      <c r="M28" s="5">
        <v>0</v>
      </c>
      <c r="N28" s="5">
        <v>0</v>
      </c>
      <c r="O28" s="5">
        <v>0</v>
      </c>
      <c r="P28" s="5">
        <v>0</v>
      </c>
      <c r="Q28" s="6">
        <v>0</v>
      </c>
      <c r="R28" s="5">
        <v>0</v>
      </c>
      <c r="S28" s="5">
        <v>0</v>
      </c>
      <c r="T28" s="7">
        <v>0</v>
      </c>
      <c r="U28" s="5">
        <v>0</v>
      </c>
      <c r="V28" s="5">
        <v>0</v>
      </c>
      <c r="W28" s="5">
        <v>0</v>
      </c>
      <c r="X28" s="5">
        <v>0</v>
      </c>
      <c r="Y28" s="5">
        <v>0</v>
      </c>
      <c r="Z28" s="5">
        <v>0</v>
      </c>
      <c r="AA28" s="5">
        <v>0</v>
      </c>
      <c r="AB28" s="5">
        <v>0</v>
      </c>
      <c r="AC28" s="5">
        <v>0</v>
      </c>
      <c r="AD28" s="8">
        <v>0</v>
      </c>
    </row>
    <row r="29" spans="1:30" ht="27.75" customHeight="1" x14ac:dyDescent="0.25">
      <c r="A29" s="1596"/>
      <c r="B29" s="1597"/>
      <c r="C29" s="62" t="s">
        <v>834</v>
      </c>
      <c r="D29" s="63">
        <v>0</v>
      </c>
      <c r="E29" s="63">
        <v>0</v>
      </c>
      <c r="F29" s="63">
        <v>0</v>
      </c>
      <c r="G29" s="63">
        <v>0</v>
      </c>
      <c r="H29" s="64"/>
      <c r="I29" s="1599"/>
      <c r="J29" s="5">
        <v>0</v>
      </c>
      <c r="K29" s="5">
        <v>0</v>
      </c>
      <c r="L29" s="5">
        <v>0</v>
      </c>
      <c r="M29" s="5">
        <v>0</v>
      </c>
      <c r="N29" s="5">
        <v>0</v>
      </c>
      <c r="O29" s="5">
        <v>0</v>
      </c>
      <c r="P29" s="5">
        <v>0</v>
      </c>
      <c r="Q29" s="6">
        <v>0</v>
      </c>
      <c r="R29" s="5">
        <v>0</v>
      </c>
      <c r="S29" s="5">
        <v>0</v>
      </c>
      <c r="T29" s="7">
        <v>0</v>
      </c>
      <c r="U29" s="5">
        <v>0</v>
      </c>
      <c r="V29" s="5">
        <v>0</v>
      </c>
      <c r="W29" s="5">
        <v>0</v>
      </c>
      <c r="X29" s="5">
        <v>0</v>
      </c>
      <c r="Y29" s="5">
        <v>0</v>
      </c>
      <c r="Z29" s="5">
        <v>0</v>
      </c>
      <c r="AA29" s="5">
        <v>0</v>
      </c>
      <c r="AB29" s="5">
        <v>0</v>
      </c>
      <c r="AC29" s="5">
        <v>0</v>
      </c>
      <c r="AD29" s="8">
        <v>0</v>
      </c>
    </row>
    <row r="30" spans="1:30" ht="24.75" customHeight="1" x14ac:dyDescent="0.25">
      <c r="A30" s="1596" t="s">
        <v>18</v>
      </c>
      <c r="B30" s="1597" t="s">
        <v>27</v>
      </c>
      <c r="C30" s="23" t="s">
        <v>59</v>
      </c>
      <c r="D30" s="2">
        <v>25172165622.278923</v>
      </c>
      <c r="E30" s="2">
        <v>28832140791.69405</v>
      </c>
      <c r="F30" s="2">
        <v>29656595932.047356</v>
      </c>
      <c r="G30" s="2">
        <v>30624122329.360455</v>
      </c>
      <c r="H30" s="5">
        <v>114285024675.38078</v>
      </c>
      <c r="I30" s="1606" t="s">
        <v>839</v>
      </c>
      <c r="J30" s="5">
        <v>3080624635.9025187</v>
      </c>
      <c r="K30" s="5">
        <v>0</v>
      </c>
      <c r="L30" s="5">
        <v>0</v>
      </c>
      <c r="M30" s="5">
        <v>0</v>
      </c>
      <c r="N30" s="5">
        <v>1673450800.0309052</v>
      </c>
      <c r="O30" s="5">
        <v>0</v>
      </c>
      <c r="P30" s="5">
        <v>0</v>
      </c>
      <c r="Q30" s="6">
        <v>0</v>
      </c>
      <c r="R30" s="5">
        <v>109530949239.44736</v>
      </c>
      <c r="S30" s="5">
        <v>0</v>
      </c>
      <c r="T30" s="7">
        <v>0</v>
      </c>
      <c r="U30" s="5">
        <v>0</v>
      </c>
      <c r="V30" s="5">
        <v>0</v>
      </c>
      <c r="W30" s="5">
        <v>0</v>
      </c>
      <c r="X30" s="5">
        <v>0</v>
      </c>
      <c r="Y30" s="5">
        <v>0</v>
      </c>
      <c r="Z30" s="5">
        <v>0</v>
      </c>
      <c r="AA30" s="5">
        <v>0</v>
      </c>
      <c r="AB30" s="5">
        <v>0</v>
      </c>
      <c r="AC30" s="5">
        <v>0</v>
      </c>
      <c r="AD30" s="8">
        <v>114285024675.38078</v>
      </c>
    </row>
    <row r="31" spans="1:30" ht="19.5" customHeight="1" x14ac:dyDescent="0.25">
      <c r="A31" s="1596"/>
      <c r="B31" s="1597"/>
      <c r="C31" s="71" t="s">
        <v>9</v>
      </c>
      <c r="D31" s="63">
        <v>25172165622.278923</v>
      </c>
      <c r="E31" s="63">
        <v>28832140791.69405</v>
      </c>
      <c r="F31" s="63">
        <v>29656595932.047356</v>
      </c>
      <c r="G31" s="63">
        <v>30624122329.360455</v>
      </c>
      <c r="H31" s="64">
        <v>114285024675.38078</v>
      </c>
      <c r="I31" s="1607"/>
      <c r="J31" s="5">
        <v>3080624635.9025187</v>
      </c>
      <c r="K31" s="5">
        <v>0</v>
      </c>
      <c r="L31" s="5">
        <v>0</v>
      </c>
      <c r="M31" s="5">
        <v>0</v>
      </c>
      <c r="N31" s="5">
        <v>1673450800.0309052</v>
      </c>
      <c r="O31" s="5">
        <v>0</v>
      </c>
      <c r="P31" s="5">
        <v>0</v>
      </c>
      <c r="Q31" s="6">
        <v>0</v>
      </c>
      <c r="R31" s="5">
        <v>109530949239.44736</v>
      </c>
      <c r="S31" s="5">
        <v>0</v>
      </c>
      <c r="T31" s="7">
        <v>0</v>
      </c>
      <c r="U31" s="5">
        <v>0</v>
      </c>
      <c r="V31" s="5">
        <v>0</v>
      </c>
      <c r="W31" s="5">
        <v>0</v>
      </c>
      <c r="X31" s="5">
        <v>0</v>
      </c>
      <c r="Y31" s="5">
        <v>0</v>
      </c>
      <c r="Z31" s="5">
        <v>0</v>
      </c>
      <c r="AA31" s="5">
        <v>0</v>
      </c>
      <c r="AB31" s="5">
        <v>0</v>
      </c>
      <c r="AC31" s="5">
        <v>0</v>
      </c>
      <c r="AD31" s="8">
        <v>114285024675.38078</v>
      </c>
    </row>
    <row r="32" spans="1:30" ht="22.5" customHeight="1" x14ac:dyDescent="0.25">
      <c r="A32" s="1596"/>
      <c r="B32" s="1605" t="s">
        <v>28</v>
      </c>
      <c r="C32" s="17" t="s">
        <v>60</v>
      </c>
      <c r="D32" s="2">
        <v>800000000</v>
      </c>
      <c r="E32" s="2">
        <v>855056140.09372938</v>
      </c>
      <c r="F32" s="2">
        <v>913970435.60142863</v>
      </c>
      <c r="G32" s="2">
        <v>977016170.66745365</v>
      </c>
      <c r="H32" s="5">
        <v>3546042746.3626118</v>
      </c>
      <c r="I32" s="1607"/>
      <c r="J32" s="5">
        <v>3546042746.3626118</v>
      </c>
      <c r="K32" s="5">
        <v>0</v>
      </c>
      <c r="L32" s="5">
        <v>0</v>
      </c>
      <c r="M32" s="5">
        <v>0</v>
      </c>
      <c r="N32" s="5">
        <v>0</v>
      </c>
      <c r="O32" s="5">
        <v>0</v>
      </c>
      <c r="P32" s="5">
        <v>0</v>
      </c>
      <c r="Q32" s="6">
        <v>0</v>
      </c>
      <c r="R32" s="5">
        <v>0</v>
      </c>
      <c r="S32" s="5">
        <v>0</v>
      </c>
      <c r="T32" s="7">
        <v>0</v>
      </c>
      <c r="U32" s="5">
        <v>0</v>
      </c>
      <c r="V32" s="5">
        <v>0</v>
      </c>
      <c r="W32" s="5">
        <v>0</v>
      </c>
      <c r="X32" s="5">
        <v>0</v>
      </c>
      <c r="Y32" s="5">
        <v>0</v>
      </c>
      <c r="Z32" s="5">
        <v>0</v>
      </c>
      <c r="AA32" s="5">
        <v>0</v>
      </c>
      <c r="AB32" s="5">
        <v>0</v>
      </c>
      <c r="AC32" s="5">
        <v>0</v>
      </c>
      <c r="AD32" s="8">
        <v>3546042746.3626118</v>
      </c>
    </row>
    <row r="33" spans="1:33" ht="18" customHeight="1" x14ac:dyDescent="0.25">
      <c r="A33" s="1596"/>
      <c r="B33" s="1605"/>
      <c r="C33" s="78" t="s">
        <v>61</v>
      </c>
      <c r="D33" s="69">
        <v>0</v>
      </c>
      <c r="E33" s="69">
        <v>0</v>
      </c>
      <c r="F33" s="69">
        <v>0</v>
      </c>
      <c r="G33" s="69">
        <v>0</v>
      </c>
      <c r="H33" s="70">
        <v>0</v>
      </c>
      <c r="I33" s="1607"/>
      <c r="J33" s="5">
        <v>0</v>
      </c>
      <c r="K33" s="5">
        <v>0</v>
      </c>
      <c r="L33" s="5">
        <v>0</v>
      </c>
      <c r="M33" s="5">
        <v>0</v>
      </c>
      <c r="N33" s="5">
        <v>0</v>
      </c>
      <c r="O33" s="5">
        <v>0</v>
      </c>
      <c r="P33" s="5">
        <v>0</v>
      </c>
      <c r="Q33" s="6">
        <v>0</v>
      </c>
      <c r="R33" s="5">
        <v>0</v>
      </c>
      <c r="S33" s="5">
        <v>0</v>
      </c>
      <c r="T33" s="7">
        <v>0</v>
      </c>
      <c r="U33" s="5">
        <v>0</v>
      </c>
      <c r="V33" s="5">
        <v>0</v>
      </c>
      <c r="W33" s="5">
        <v>0</v>
      </c>
      <c r="X33" s="5">
        <v>0</v>
      </c>
      <c r="Y33" s="5">
        <v>0</v>
      </c>
      <c r="Z33" s="5">
        <v>0</v>
      </c>
      <c r="AA33" s="5">
        <v>0</v>
      </c>
      <c r="AB33" s="5">
        <v>0</v>
      </c>
      <c r="AC33" s="5">
        <v>0</v>
      </c>
      <c r="AD33" s="8">
        <v>0</v>
      </c>
    </row>
    <row r="34" spans="1:33" ht="19.5" customHeight="1" x14ac:dyDescent="0.25">
      <c r="A34" s="1596"/>
      <c r="B34" s="1605"/>
      <c r="C34" s="72" t="s">
        <v>9</v>
      </c>
      <c r="D34" s="63">
        <v>800000000</v>
      </c>
      <c r="E34" s="63">
        <v>855056140.09372938</v>
      </c>
      <c r="F34" s="63">
        <v>913970435.60142863</v>
      </c>
      <c r="G34" s="63">
        <v>977016170.66745365</v>
      </c>
      <c r="H34" s="64">
        <v>3546042746.3626118</v>
      </c>
      <c r="I34" s="1608"/>
      <c r="J34" s="5">
        <v>3546042746.3626118</v>
      </c>
      <c r="K34" s="5">
        <v>0</v>
      </c>
      <c r="L34" s="5">
        <v>0</v>
      </c>
      <c r="M34" s="5">
        <v>0</v>
      </c>
      <c r="N34" s="5">
        <v>0</v>
      </c>
      <c r="O34" s="5">
        <v>0</v>
      </c>
      <c r="P34" s="5">
        <v>0</v>
      </c>
      <c r="Q34" s="6">
        <v>0</v>
      </c>
      <c r="R34" s="5">
        <v>0</v>
      </c>
      <c r="S34" s="5">
        <v>0</v>
      </c>
      <c r="T34" s="7">
        <v>0</v>
      </c>
      <c r="U34" s="5">
        <v>0</v>
      </c>
      <c r="V34" s="5">
        <v>0</v>
      </c>
      <c r="W34" s="5">
        <v>0</v>
      </c>
      <c r="X34" s="5">
        <v>0</v>
      </c>
      <c r="Y34" s="5">
        <v>0</v>
      </c>
      <c r="Z34" s="5">
        <v>0</v>
      </c>
      <c r="AA34" s="5">
        <v>0</v>
      </c>
      <c r="AB34" s="5">
        <v>0</v>
      </c>
      <c r="AC34" s="5">
        <v>0</v>
      </c>
      <c r="AD34" s="8">
        <v>3546042746.3626118</v>
      </c>
    </row>
    <row r="35" spans="1:33" ht="12.75" x14ac:dyDescent="0.25">
      <c r="A35" s="1596"/>
      <c r="B35" s="1609" t="s">
        <v>29</v>
      </c>
      <c r="C35" s="17" t="s">
        <v>62</v>
      </c>
      <c r="D35" s="2">
        <v>650000000</v>
      </c>
      <c r="E35" s="2">
        <v>694733113.82615507</v>
      </c>
      <c r="F35" s="2">
        <v>742600978.92616081</v>
      </c>
      <c r="G35" s="2">
        <v>793825638.66730607</v>
      </c>
      <c r="H35" s="5">
        <v>2881159731.4196219</v>
      </c>
      <c r="I35" s="1598" t="s">
        <v>840</v>
      </c>
      <c r="J35" s="5">
        <v>2881159731.4196219</v>
      </c>
      <c r="K35" s="5">
        <v>0</v>
      </c>
      <c r="L35" s="5">
        <v>0</v>
      </c>
      <c r="M35" s="5">
        <v>0</v>
      </c>
      <c r="N35" s="5">
        <v>0</v>
      </c>
      <c r="O35" s="5">
        <v>0</v>
      </c>
      <c r="P35" s="5">
        <v>0</v>
      </c>
      <c r="Q35" s="6">
        <v>0</v>
      </c>
      <c r="R35" s="5">
        <v>0</v>
      </c>
      <c r="S35" s="5">
        <v>0</v>
      </c>
      <c r="T35" s="7">
        <v>0</v>
      </c>
      <c r="U35" s="5">
        <v>0</v>
      </c>
      <c r="V35" s="5">
        <v>0</v>
      </c>
      <c r="W35" s="5">
        <v>0</v>
      </c>
      <c r="X35" s="5">
        <v>0</v>
      </c>
      <c r="Y35" s="5">
        <v>0</v>
      </c>
      <c r="Z35" s="5">
        <v>0</v>
      </c>
      <c r="AA35" s="5">
        <v>0</v>
      </c>
      <c r="AB35" s="5">
        <v>0</v>
      </c>
      <c r="AC35" s="5">
        <v>0</v>
      </c>
      <c r="AD35" s="8">
        <v>2881159731.4196219</v>
      </c>
    </row>
    <row r="36" spans="1:33" ht="30" customHeight="1" x14ac:dyDescent="0.25">
      <c r="A36" s="1596"/>
      <c r="B36" s="1609"/>
      <c r="C36" s="78" t="s">
        <v>63</v>
      </c>
      <c r="D36" s="69">
        <v>0</v>
      </c>
      <c r="E36" s="69">
        <v>0</v>
      </c>
      <c r="F36" s="69">
        <v>0</v>
      </c>
      <c r="G36" s="69">
        <v>0</v>
      </c>
      <c r="H36" s="70">
        <v>0</v>
      </c>
      <c r="I36" s="1602"/>
      <c r="J36" s="5">
        <v>0</v>
      </c>
      <c r="K36" s="5">
        <v>0</v>
      </c>
      <c r="L36" s="5">
        <v>0</v>
      </c>
      <c r="M36" s="5">
        <v>0</v>
      </c>
      <c r="N36" s="5">
        <v>0</v>
      </c>
      <c r="O36" s="5">
        <v>0</v>
      </c>
      <c r="P36" s="5">
        <v>0</v>
      </c>
      <c r="Q36" s="6">
        <v>0</v>
      </c>
      <c r="R36" s="5">
        <v>0</v>
      </c>
      <c r="S36" s="5">
        <v>0</v>
      </c>
      <c r="T36" s="7">
        <v>0</v>
      </c>
      <c r="U36" s="5">
        <v>0</v>
      </c>
      <c r="V36" s="5">
        <v>0</v>
      </c>
      <c r="W36" s="5">
        <v>0</v>
      </c>
      <c r="X36" s="5">
        <v>0</v>
      </c>
      <c r="Y36" s="5">
        <v>0</v>
      </c>
      <c r="Z36" s="5">
        <v>0</v>
      </c>
      <c r="AA36" s="5">
        <v>0</v>
      </c>
      <c r="AB36" s="5">
        <v>0</v>
      </c>
      <c r="AC36" s="5">
        <v>0</v>
      </c>
      <c r="AD36" s="8">
        <v>0</v>
      </c>
      <c r="AG36" s="80">
        <v>3017922954</v>
      </c>
    </row>
    <row r="37" spans="1:33" ht="22.5" customHeight="1" x14ac:dyDescent="0.25">
      <c r="A37" s="1596"/>
      <c r="B37" s="1609"/>
      <c r="C37" s="72" t="s">
        <v>9</v>
      </c>
      <c r="D37" s="63">
        <v>650000000</v>
      </c>
      <c r="E37" s="63">
        <v>694733113.82615507</v>
      </c>
      <c r="F37" s="63">
        <v>742600978.92616081</v>
      </c>
      <c r="G37" s="63">
        <v>793825638.66730607</v>
      </c>
      <c r="H37" s="64">
        <v>2881159731.4196219</v>
      </c>
      <c r="I37" s="1599"/>
      <c r="J37" s="5">
        <v>2881159731.4196219</v>
      </c>
      <c r="K37" s="5">
        <v>0</v>
      </c>
      <c r="L37" s="5">
        <v>0</v>
      </c>
      <c r="M37" s="5">
        <v>0</v>
      </c>
      <c r="N37" s="5">
        <v>0</v>
      </c>
      <c r="O37" s="5">
        <v>0</v>
      </c>
      <c r="P37" s="5">
        <v>0</v>
      </c>
      <c r="Q37" s="6">
        <v>0</v>
      </c>
      <c r="R37" s="5">
        <v>0</v>
      </c>
      <c r="S37" s="5">
        <v>0</v>
      </c>
      <c r="T37" s="7">
        <v>0</v>
      </c>
      <c r="U37" s="5">
        <v>0</v>
      </c>
      <c r="V37" s="5">
        <v>0</v>
      </c>
      <c r="W37" s="5">
        <v>0</v>
      </c>
      <c r="X37" s="5">
        <v>0</v>
      </c>
      <c r="Y37" s="5">
        <v>0</v>
      </c>
      <c r="Z37" s="5">
        <v>0</v>
      </c>
      <c r="AA37" s="5">
        <v>0</v>
      </c>
      <c r="AB37" s="5">
        <v>0</v>
      </c>
      <c r="AC37" s="5">
        <v>0</v>
      </c>
      <c r="AD37" s="8">
        <v>2881159731.4196219</v>
      </c>
    </row>
    <row r="38" spans="1:33" ht="22.5" x14ac:dyDescent="0.25">
      <c r="A38" s="1596"/>
      <c r="B38" s="1605" t="s">
        <v>30</v>
      </c>
      <c r="C38" s="17" t="s">
        <v>64</v>
      </c>
      <c r="D38" s="2">
        <v>119458399937.73811</v>
      </c>
      <c r="E38" s="2">
        <v>122386823205.65244</v>
      </c>
      <c r="F38" s="2">
        <v>129168594835.45372</v>
      </c>
      <c r="G38" s="2">
        <v>136663093942.16751</v>
      </c>
      <c r="H38" s="5">
        <v>507676911921.01184</v>
      </c>
      <c r="I38" s="1598" t="s">
        <v>841</v>
      </c>
      <c r="J38" s="5">
        <v>0</v>
      </c>
      <c r="K38" s="5">
        <v>0</v>
      </c>
      <c r="L38" s="5">
        <v>0</v>
      </c>
      <c r="M38" s="5">
        <v>0</v>
      </c>
      <c r="N38" s="5">
        <v>20081409600.370861</v>
      </c>
      <c r="O38" s="5">
        <v>0</v>
      </c>
      <c r="P38" s="5">
        <v>0</v>
      </c>
      <c r="Q38" s="6">
        <v>112627650112</v>
      </c>
      <c r="R38" s="5">
        <v>361967852208.64093</v>
      </c>
      <c r="S38" s="5">
        <v>0</v>
      </c>
      <c r="T38" s="7">
        <v>0</v>
      </c>
      <c r="U38" s="5">
        <v>0</v>
      </c>
      <c r="V38" s="5">
        <v>0</v>
      </c>
      <c r="W38" s="5">
        <v>0</v>
      </c>
      <c r="X38" s="5">
        <v>0</v>
      </c>
      <c r="Y38" s="5">
        <v>0</v>
      </c>
      <c r="Z38" s="5">
        <v>0</v>
      </c>
      <c r="AA38" s="5">
        <v>0</v>
      </c>
      <c r="AB38" s="5">
        <v>0</v>
      </c>
      <c r="AC38" s="5">
        <v>13000000000</v>
      </c>
      <c r="AD38" s="8">
        <v>507676911921.01178</v>
      </c>
    </row>
    <row r="39" spans="1:33" ht="12.75" x14ac:dyDescent="0.25">
      <c r="A39" s="1596"/>
      <c r="B39" s="1605"/>
      <c r="C39" s="17" t="s">
        <v>65</v>
      </c>
      <c r="D39" s="2">
        <v>4396413212.7885504</v>
      </c>
      <c r="E39" s="2">
        <v>5053788168.9437714</v>
      </c>
      <c r="F39" s="2">
        <v>5192728505.2437973</v>
      </c>
      <c r="G39" s="2">
        <v>5357070113.02388</v>
      </c>
      <c r="H39" s="5">
        <v>20000000000</v>
      </c>
      <c r="I39" s="1602"/>
      <c r="J39" s="5">
        <v>0</v>
      </c>
      <c r="K39" s="5">
        <v>0</v>
      </c>
      <c r="L39" s="5">
        <v>0</v>
      </c>
      <c r="M39" s="5">
        <v>0</v>
      </c>
      <c r="N39" s="5">
        <v>0</v>
      </c>
      <c r="O39" s="5">
        <v>0</v>
      </c>
      <c r="P39" s="5">
        <v>0</v>
      </c>
      <c r="Q39" s="6">
        <v>0</v>
      </c>
      <c r="R39" s="5">
        <v>20000000000</v>
      </c>
      <c r="S39" s="5">
        <v>0</v>
      </c>
      <c r="T39" s="7">
        <v>0</v>
      </c>
      <c r="U39" s="5">
        <v>0</v>
      </c>
      <c r="V39" s="5">
        <v>0</v>
      </c>
      <c r="W39" s="5">
        <v>0</v>
      </c>
      <c r="X39" s="5">
        <v>0</v>
      </c>
      <c r="Y39" s="5">
        <v>0</v>
      </c>
      <c r="Z39" s="5">
        <v>0</v>
      </c>
      <c r="AA39" s="5">
        <v>0</v>
      </c>
      <c r="AB39" s="5">
        <v>0</v>
      </c>
      <c r="AC39" s="5">
        <v>0</v>
      </c>
      <c r="AD39" s="8">
        <v>20000000000</v>
      </c>
    </row>
    <row r="40" spans="1:33" ht="22.5" x14ac:dyDescent="0.25">
      <c r="A40" s="1596"/>
      <c r="B40" s="1605"/>
      <c r="C40" s="17" t="s">
        <v>66</v>
      </c>
      <c r="D40" s="2">
        <v>31622778334.044605</v>
      </c>
      <c r="E40" s="2">
        <v>35032445194.432098</v>
      </c>
      <c r="F40" s="2">
        <v>36024065858.727951</v>
      </c>
      <c r="G40" s="2">
        <v>37144875578.326996</v>
      </c>
      <c r="H40" s="5">
        <v>139824164965.53165</v>
      </c>
      <c r="I40" s="1602"/>
      <c r="J40" s="5">
        <v>0</v>
      </c>
      <c r="K40" s="5">
        <v>0</v>
      </c>
      <c r="L40" s="5">
        <v>0</v>
      </c>
      <c r="M40" s="5">
        <v>3765264299.6064878</v>
      </c>
      <c r="N40" s="5">
        <v>6275440500.1158943</v>
      </c>
      <c r="O40" s="5">
        <v>0</v>
      </c>
      <c r="P40" s="5">
        <v>0</v>
      </c>
      <c r="Q40" s="6">
        <v>0</v>
      </c>
      <c r="R40" s="5">
        <v>93665658892.809265</v>
      </c>
      <c r="S40" s="5">
        <v>0</v>
      </c>
      <c r="T40" s="7">
        <v>0</v>
      </c>
      <c r="U40" s="5">
        <v>0</v>
      </c>
      <c r="V40" s="5">
        <v>0</v>
      </c>
      <c r="W40" s="5">
        <v>0</v>
      </c>
      <c r="X40" s="5">
        <v>0</v>
      </c>
      <c r="Y40" s="5">
        <v>36117801273</v>
      </c>
      <c r="Z40" s="5">
        <v>0</v>
      </c>
      <c r="AA40" s="5">
        <v>0</v>
      </c>
      <c r="AB40" s="5">
        <v>0</v>
      </c>
      <c r="AC40" s="5">
        <v>0</v>
      </c>
      <c r="AD40" s="8">
        <v>139824164965.53165</v>
      </c>
    </row>
    <row r="41" spans="1:33" ht="21.75" customHeight="1" x14ac:dyDescent="0.25">
      <c r="A41" s="1596"/>
      <c r="B41" s="1605"/>
      <c r="C41" s="72" t="s">
        <v>9</v>
      </c>
      <c r="D41" s="63">
        <v>155477591484.57126</v>
      </c>
      <c r="E41" s="63">
        <v>162473056569.02832</v>
      </c>
      <c r="F41" s="63">
        <v>170385389199.42548</v>
      </c>
      <c r="G41" s="63">
        <v>179165039633.5184</v>
      </c>
      <c r="H41" s="64">
        <v>667501076886.54346</v>
      </c>
      <c r="I41" s="1599"/>
      <c r="J41" s="5">
        <v>0</v>
      </c>
      <c r="K41" s="5">
        <v>0</v>
      </c>
      <c r="L41" s="5">
        <v>0</v>
      </c>
      <c r="M41" s="5">
        <v>3765264299.6064878</v>
      </c>
      <c r="N41" s="5">
        <v>26356850100.486755</v>
      </c>
      <c r="O41" s="5">
        <v>0</v>
      </c>
      <c r="P41" s="5">
        <v>0</v>
      </c>
      <c r="Q41" s="6">
        <v>112627650112</v>
      </c>
      <c r="R41" s="5">
        <v>475633511101.4502</v>
      </c>
      <c r="S41" s="5">
        <v>0</v>
      </c>
      <c r="T41" s="7">
        <v>0</v>
      </c>
      <c r="U41" s="5">
        <v>0</v>
      </c>
      <c r="V41" s="5">
        <v>0</v>
      </c>
      <c r="W41" s="5">
        <v>0</v>
      </c>
      <c r="X41" s="5">
        <v>0</v>
      </c>
      <c r="Y41" s="5">
        <v>36117801273</v>
      </c>
      <c r="Z41" s="5">
        <v>0</v>
      </c>
      <c r="AA41" s="5">
        <v>0</v>
      </c>
      <c r="AB41" s="5">
        <v>0</v>
      </c>
      <c r="AC41" s="5">
        <v>13000000000</v>
      </c>
      <c r="AD41" s="8">
        <v>667501076886.54346</v>
      </c>
    </row>
    <row r="42" spans="1:33" ht="17.25" customHeight="1" x14ac:dyDescent="0.25">
      <c r="A42" s="1596"/>
      <c r="B42" s="1605" t="s">
        <v>31</v>
      </c>
      <c r="C42" s="17" t="s">
        <v>67</v>
      </c>
      <c r="D42" s="2">
        <v>800000000</v>
      </c>
      <c r="E42" s="2">
        <v>855056140.09372938</v>
      </c>
      <c r="F42" s="2">
        <v>913970435.60142863</v>
      </c>
      <c r="G42" s="2">
        <v>977016170.66745365</v>
      </c>
      <c r="H42" s="5">
        <v>3546042746.3626118</v>
      </c>
      <c r="I42" s="1598" t="s">
        <v>842</v>
      </c>
      <c r="J42" s="5">
        <v>3546042746.3626118</v>
      </c>
      <c r="K42" s="5">
        <v>0</v>
      </c>
      <c r="L42" s="5">
        <v>0</v>
      </c>
      <c r="M42" s="5">
        <v>0</v>
      </c>
      <c r="N42" s="5">
        <v>0</v>
      </c>
      <c r="O42" s="5">
        <v>0</v>
      </c>
      <c r="P42" s="5">
        <v>0</v>
      </c>
      <c r="Q42" s="6">
        <v>0</v>
      </c>
      <c r="R42" s="5">
        <v>0</v>
      </c>
      <c r="S42" s="5">
        <v>0</v>
      </c>
      <c r="T42" s="7">
        <v>0</v>
      </c>
      <c r="U42" s="5">
        <v>0</v>
      </c>
      <c r="V42" s="5">
        <v>0</v>
      </c>
      <c r="W42" s="5">
        <v>0</v>
      </c>
      <c r="X42" s="5">
        <v>0</v>
      </c>
      <c r="Y42" s="5">
        <v>0</v>
      </c>
      <c r="Z42" s="5">
        <v>0</v>
      </c>
      <c r="AA42" s="5">
        <v>0</v>
      </c>
      <c r="AB42" s="5">
        <v>0</v>
      </c>
      <c r="AC42" s="5">
        <v>0</v>
      </c>
      <c r="AD42" s="8">
        <v>3546042746.3626118</v>
      </c>
    </row>
    <row r="43" spans="1:33" ht="18" customHeight="1" x14ac:dyDescent="0.25">
      <c r="A43" s="1596"/>
      <c r="B43" s="1605"/>
      <c r="C43" s="17" t="s">
        <v>68</v>
      </c>
      <c r="D43" s="2">
        <v>19297202743.836517</v>
      </c>
      <c r="E43" s="2">
        <v>21692544248.323189</v>
      </c>
      <c r="F43" s="2">
        <v>22304614734.614296</v>
      </c>
      <c r="G43" s="2">
        <v>23008609619.538719</v>
      </c>
      <c r="H43" s="68">
        <v>86302971346.312714</v>
      </c>
      <c r="I43" s="1602"/>
      <c r="J43" s="5">
        <v>531906411.95439172</v>
      </c>
      <c r="K43" s="5">
        <v>0</v>
      </c>
      <c r="L43" s="5">
        <v>0</v>
      </c>
      <c r="M43" s="5">
        <v>0</v>
      </c>
      <c r="N43" s="5">
        <v>2091813500.0386314</v>
      </c>
      <c r="O43" s="5">
        <v>0</v>
      </c>
      <c r="P43" s="2">
        <v>14722938139</v>
      </c>
      <c r="Q43" s="6">
        <v>0</v>
      </c>
      <c r="R43" s="5">
        <v>68956313295.319702</v>
      </c>
      <c r="S43" s="5">
        <v>0</v>
      </c>
      <c r="T43" s="7">
        <v>0</v>
      </c>
      <c r="U43" s="5">
        <v>0</v>
      </c>
      <c r="V43" s="5">
        <v>0</v>
      </c>
      <c r="W43" s="5">
        <v>0</v>
      </c>
      <c r="X43" s="5">
        <v>0</v>
      </c>
      <c r="Y43" s="5">
        <v>0</v>
      </c>
      <c r="Z43" s="5">
        <v>0</v>
      </c>
      <c r="AA43" s="5">
        <v>0</v>
      </c>
      <c r="AB43" s="5">
        <v>0</v>
      </c>
      <c r="AC43" s="5">
        <v>0</v>
      </c>
      <c r="AD43" s="8">
        <v>86302971346.312729</v>
      </c>
    </row>
    <row r="44" spans="1:33" ht="18" customHeight="1" x14ac:dyDescent="0.25">
      <c r="A44" s="1596"/>
      <c r="B44" s="1605"/>
      <c r="C44" s="72" t="s">
        <v>9</v>
      </c>
      <c r="D44" s="63">
        <v>20097202743.836517</v>
      </c>
      <c r="E44" s="63">
        <v>22547600388.416916</v>
      </c>
      <c r="F44" s="63">
        <v>23218585170.215725</v>
      </c>
      <c r="G44" s="63">
        <v>23985625790.206173</v>
      </c>
      <c r="H44" s="64">
        <v>89849014092.675339</v>
      </c>
      <c r="I44" s="1599"/>
      <c r="J44" s="5">
        <v>4077949158.3170033</v>
      </c>
      <c r="K44" s="5">
        <v>0</v>
      </c>
      <c r="L44" s="5">
        <v>0</v>
      </c>
      <c r="M44" s="5">
        <v>0</v>
      </c>
      <c r="N44" s="5">
        <v>2091813500.0386314</v>
      </c>
      <c r="O44" s="5">
        <v>0</v>
      </c>
      <c r="P44" s="5">
        <v>14722938139</v>
      </c>
      <c r="Q44" s="6">
        <v>0</v>
      </c>
      <c r="R44" s="5">
        <v>68956313295.319702</v>
      </c>
      <c r="S44" s="5">
        <v>0</v>
      </c>
      <c r="T44" s="7">
        <v>0</v>
      </c>
      <c r="U44" s="5">
        <v>0</v>
      </c>
      <c r="V44" s="5">
        <v>0</v>
      </c>
      <c r="W44" s="5">
        <v>0</v>
      </c>
      <c r="X44" s="5">
        <v>0</v>
      </c>
      <c r="Y44" s="5">
        <v>0</v>
      </c>
      <c r="Z44" s="5">
        <v>0</v>
      </c>
      <c r="AA44" s="5">
        <v>0</v>
      </c>
      <c r="AB44" s="5">
        <v>0</v>
      </c>
      <c r="AC44" s="5">
        <v>0</v>
      </c>
      <c r="AD44" s="8">
        <v>89849014092.675339</v>
      </c>
    </row>
    <row r="45" spans="1:33" ht="56.25" customHeight="1" x14ac:dyDescent="0.25">
      <c r="A45" s="1596"/>
      <c r="B45" s="24" t="s">
        <v>32</v>
      </c>
      <c r="C45" s="78" t="s">
        <v>602</v>
      </c>
      <c r="D45" s="69">
        <v>0</v>
      </c>
      <c r="E45" s="69">
        <v>0</v>
      </c>
      <c r="F45" s="69">
        <v>0</v>
      </c>
      <c r="G45" s="69">
        <v>0</v>
      </c>
      <c r="H45" s="70">
        <v>0</v>
      </c>
      <c r="I45" s="1598" t="s">
        <v>371</v>
      </c>
      <c r="J45" s="5">
        <v>0</v>
      </c>
      <c r="K45" s="5">
        <v>0</v>
      </c>
      <c r="L45" s="5">
        <v>0</v>
      </c>
      <c r="M45" s="5">
        <v>0</v>
      </c>
      <c r="N45" s="5">
        <v>0</v>
      </c>
      <c r="O45" s="5">
        <v>0</v>
      </c>
      <c r="P45" s="5">
        <v>0</v>
      </c>
      <c r="Q45" s="6">
        <v>0</v>
      </c>
      <c r="R45" s="5"/>
      <c r="S45" s="5">
        <v>0</v>
      </c>
      <c r="T45" s="7">
        <v>0</v>
      </c>
      <c r="U45" s="5">
        <v>0</v>
      </c>
      <c r="V45" s="5">
        <v>0</v>
      </c>
      <c r="W45" s="5">
        <v>0</v>
      </c>
      <c r="X45" s="5">
        <v>0</v>
      </c>
      <c r="Y45" s="5">
        <v>0</v>
      </c>
      <c r="Z45" s="5">
        <v>0</v>
      </c>
      <c r="AA45" s="5">
        <v>0</v>
      </c>
      <c r="AB45" s="5">
        <v>0</v>
      </c>
      <c r="AC45" s="5">
        <v>0</v>
      </c>
      <c r="AD45" s="8">
        <v>0</v>
      </c>
    </row>
    <row r="46" spans="1:33" ht="20.25" customHeight="1" x14ac:dyDescent="0.25">
      <c r="A46" s="1596"/>
      <c r="B46" s="18"/>
      <c r="C46" s="72" t="s">
        <v>9</v>
      </c>
      <c r="D46" s="63">
        <v>0</v>
      </c>
      <c r="E46" s="63">
        <v>0</v>
      </c>
      <c r="F46" s="63">
        <v>0</v>
      </c>
      <c r="G46" s="63">
        <v>0</v>
      </c>
      <c r="H46" s="64"/>
      <c r="I46" s="1599"/>
      <c r="J46" s="5">
        <v>0</v>
      </c>
      <c r="K46" s="5">
        <v>0</v>
      </c>
      <c r="L46" s="5">
        <v>0</v>
      </c>
      <c r="M46" s="5">
        <v>0</v>
      </c>
      <c r="N46" s="5">
        <v>0</v>
      </c>
      <c r="O46" s="5">
        <v>0</v>
      </c>
      <c r="P46" s="5">
        <v>0</v>
      </c>
      <c r="Q46" s="6">
        <v>0</v>
      </c>
      <c r="R46" s="5">
        <v>0</v>
      </c>
      <c r="S46" s="5">
        <v>0</v>
      </c>
      <c r="T46" s="7">
        <v>0</v>
      </c>
      <c r="U46" s="5">
        <v>0</v>
      </c>
      <c r="V46" s="5">
        <v>0</v>
      </c>
      <c r="W46" s="5">
        <v>0</v>
      </c>
      <c r="X46" s="5">
        <v>0</v>
      </c>
      <c r="Y46" s="5">
        <v>0</v>
      </c>
      <c r="Z46" s="5">
        <v>0</v>
      </c>
      <c r="AA46" s="5">
        <v>0</v>
      </c>
      <c r="AB46" s="5">
        <v>0</v>
      </c>
      <c r="AC46" s="5">
        <v>0</v>
      </c>
      <c r="AD46" s="8">
        <v>0</v>
      </c>
    </row>
    <row r="47" spans="1:33" ht="47.25" customHeight="1" x14ac:dyDescent="0.25">
      <c r="A47" s="1596" t="s">
        <v>19</v>
      </c>
      <c r="B47" s="1597" t="s">
        <v>33</v>
      </c>
      <c r="C47" s="17" t="s">
        <v>69</v>
      </c>
      <c r="D47" s="2">
        <v>6644844829.3860683</v>
      </c>
      <c r="E47" s="2">
        <v>7337528921.2165813</v>
      </c>
      <c r="F47" s="2">
        <v>7593308131.6462822</v>
      </c>
      <c r="G47" s="2">
        <v>7878248930.6896334</v>
      </c>
      <c r="H47" s="5">
        <v>29453930812.938564</v>
      </c>
      <c r="I47" s="1598" t="s">
        <v>843</v>
      </c>
      <c r="J47" s="5">
        <v>8146152677.8569098</v>
      </c>
      <c r="K47" s="5">
        <v>0</v>
      </c>
      <c r="L47" s="5">
        <v>0</v>
      </c>
      <c r="M47" s="5">
        <v>0</v>
      </c>
      <c r="N47" s="5">
        <v>4183627000.0772629</v>
      </c>
      <c r="O47" s="5">
        <v>0</v>
      </c>
      <c r="P47" s="5">
        <v>0</v>
      </c>
      <c r="Q47" s="6">
        <v>0</v>
      </c>
      <c r="R47" s="5">
        <v>17124151135.004391</v>
      </c>
      <c r="S47" s="5">
        <v>0</v>
      </c>
      <c r="T47" s="7">
        <v>0</v>
      </c>
      <c r="U47" s="5">
        <v>0</v>
      </c>
      <c r="V47" s="5">
        <v>0</v>
      </c>
      <c r="W47" s="5">
        <v>0</v>
      </c>
      <c r="X47" s="5">
        <v>0</v>
      </c>
      <c r="Y47" s="5">
        <v>0</v>
      </c>
      <c r="Z47" s="5">
        <v>0</v>
      </c>
      <c r="AA47" s="5">
        <v>0</v>
      </c>
      <c r="AB47" s="5">
        <v>0</v>
      </c>
      <c r="AC47" s="5">
        <v>0</v>
      </c>
      <c r="AD47" s="8">
        <v>29453930812.938564</v>
      </c>
    </row>
    <row r="48" spans="1:33" ht="20.25" customHeight="1" x14ac:dyDescent="0.25">
      <c r="A48" s="1596"/>
      <c r="B48" s="1597"/>
      <c r="C48" s="73" t="s">
        <v>834</v>
      </c>
      <c r="D48" s="63">
        <v>6644844829.3860683</v>
      </c>
      <c r="E48" s="63">
        <v>7337528921.2165813</v>
      </c>
      <c r="F48" s="63">
        <v>7593308131.6462822</v>
      </c>
      <c r="G48" s="63">
        <v>7878248930.6896334</v>
      </c>
      <c r="H48" s="64">
        <v>29453930812.938564</v>
      </c>
      <c r="I48" s="1599"/>
      <c r="J48" s="5">
        <v>8146152677.8569098</v>
      </c>
      <c r="K48" s="5">
        <v>0</v>
      </c>
      <c r="L48" s="5">
        <v>0</v>
      </c>
      <c r="M48" s="5">
        <v>0</v>
      </c>
      <c r="N48" s="5">
        <v>4183627000.0772629</v>
      </c>
      <c r="O48" s="5">
        <v>0</v>
      </c>
      <c r="P48" s="5">
        <v>0</v>
      </c>
      <c r="Q48" s="6">
        <v>0</v>
      </c>
      <c r="R48" s="5">
        <v>17124151135.004391</v>
      </c>
      <c r="S48" s="5">
        <v>0</v>
      </c>
      <c r="T48" s="7">
        <v>0</v>
      </c>
      <c r="U48" s="5">
        <v>0</v>
      </c>
      <c r="V48" s="5">
        <v>0</v>
      </c>
      <c r="W48" s="5">
        <v>0</v>
      </c>
      <c r="X48" s="5">
        <v>0</v>
      </c>
      <c r="Y48" s="5">
        <v>0</v>
      </c>
      <c r="Z48" s="5">
        <v>0</v>
      </c>
      <c r="AA48" s="5">
        <v>0</v>
      </c>
      <c r="AB48" s="5">
        <v>0</v>
      </c>
      <c r="AC48" s="5">
        <v>0</v>
      </c>
      <c r="AD48" s="8">
        <v>29453930812.938564</v>
      </c>
    </row>
    <row r="49" spans="1:30" ht="30" customHeight="1" x14ac:dyDescent="0.25">
      <c r="A49" s="1596"/>
      <c r="B49" s="1597" t="s">
        <v>34</v>
      </c>
      <c r="C49" s="23" t="s">
        <v>70</v>
      </c>
      <c r="D49" s="2">
        <v>1615602614</v>
      </c>
      <c r="E49" s="2">
        <v>1697199954.3144391</v>
      </c>
      <c r="F49" s="2">
        <v>1783602038.475982</v>
      </c>
      <c r="G49" s="2">
        <v>1875121411.333874</v>
      </c>
      <c r="H49" s="5">
        <v>6971526018.1242943</v>
      </c>
      <c r="I49" s="1598" t="s">
        <v>844</v>
      </c>
      <c r="J49" s="5">
        <v>6971526018.1242943</v>
      </c>
      <c r="K49" s="5">
        <v>0</v>
      </c>
      <c r="L49" s="5">
        <v>0</v>
      </c>
      <c r="M49" s="5">
        <v>0</v>
      </c>
      <c r="N49" s="5">
        <v>0</v>
      </c>
      <c r="O49" s="5">
        <v>0</v>
      </c>
      <c r="P49" s="5">
        <v>0</v>
      </c>
      <c r="Q49" s="6">
        <v>0</v>
      </c>
      <c r="R49" s="5">
        <v>0</v>
      </c>
      <c r="S49" s="5">
        <v>0</v>
      </c>
      <c r="T49" s="7">
        <v>0</v>
      </c>
      <c r="U49" s="5">
        <v>0</v>
      </c>
      <c r="V49" s="5">
        <v>0</v>
      </c>
      <c r="W49" s="5">
        <v>0</v>
      </c>
      <c r="X49" s="5">
        <v>0</v>
      </c>
      <c r="Y49" s="5">
        <v>0</v>
      </c>
      <c r="Z49" s="5">
        <v>0</v>
      </c>
      <c r="AA49" s="5">
        <v>0</v>
      </c>
      <c r="AB49" s="5">
        <v>0</v>
      </c>
      <c r="AC49" s="5">
        <v>0</v>
      </c>
      <c r="AD49" s="8">
        <v>6971526018.1242943</v>
      </c>
    </row>
    <row r="50" spans="1:30" ht="15.75" customHeight="1" x14ac:dyDescent="0.25">
      <c r="A50" s="1596"/>
      <c r="B50" s="1597"/>
      <c r="C50" s="73" t="s">
        <v>834</v>
      </c>
      <c r="D50" s="63">
        <v>1615602614</v>
      </c>
      <c r="E50" s="63">
        <v>1697199954.3144391</v>
      </c>
      <c r="F50" s="63">
        <v>1783602038.475982</v>
      </c>
      <c r="G50" s="63">
        <v>1875121411.333874</v>
      </c>
      <c r="H50" s="64">
        <v>6971526018.1242943</v>
      </c>
      <c r="I50" s="1599"/>
      <c r="J50" s="5">
        <v>6971526018.1242943</v>
      </c>
      <c r="K50" s="5">
        <v>0</v>
      </c>
      <c r="L50" s="5">
        <v>0</v>
      </c>
      <c r="M50" s="5">
        <v>0</v>
      </c>
      <c r="N50" s="5">
        <v>0</v>
      </c>
      <c r="O50" s="5">
        <v>0</v>
      </c>
      <c r="P50" s="5">
        <v>0</v>
      </c>
      <c r="Q50" s="6">
        <v>0</v>
      </c>
      <c r="R50" s="5">
        <v>0</v>
      </c>
      <c r="S50" s="5">
        <v>0</v>
      </c>
      <c r="T50" s="7">
        <v>0</v>
      </c>
      <c r="U50" s="5">
        <v>0</v>
      </c>
      <c r="V50" s="5">
        <v>0</v>
      </c>
      <c r="W50" s="5">
        <v>0</v>
      </c>
      <c r="X50" s="5">
        <v>0</v>
      </c>
      <c r="Y50" s="5">
        <v>0</v>
      </c>
      <c r="Z50" s="5">
        <v>0</v>
      </c>
      <c r="AA50" s="5">
        <v>0</v>
      </c>
      <c r="AB50" s="5">
        <v>0</v>
      </c>
      <c r="AC50" s="5">
        <v>0</v>
      </c>
      <c r="AD50" s="8">
        <v>6971526018.1242943</v>
      </c>
    </row>
    <row r="51" spans="1:30" ht="27" customHeight="1" x14ac:dyDescent="0.25">
      <c r="A51" s="1596" t="s">
        <v>20</v>
      </c>
      <c r="B51" s="1601" t="s">
        <v>35</v>
      </c>
      <c r="C51" s="4" t="s">
        <v>71</v>
      </c>
      <c r="D51" s="2">
        <v>1700000000</v>
      </c>
      <c r="E51" s="2">
        <v>1816994297.6991749</v>
      </c>
      <c r="F51" s="2">
        <v>1942187175.6530361</v>
      </c>
      <c r="G51" s="2">
        <v>2076159362.668339</v>
      </c>
      <c r="H51" s="5">
        <v>7535340836.0205498</v>
      </c>
      <c r="I51" s="1598" t="s">
        <v>845</v>
      </c>
      <c r="J51" s="5">
        <v>7535340836.0205498</v>
      </c>
      <c r="K51" s="5">
        <v>0</v>
      </c>
      <c r="L51" s="5">
        <v>0</v>
      </c>
      <c r="M51" s="5">
        <v>0</v>
      </c>
      <c r="N51" s="5">
        <v>0</v>
      </c>
      <c r="O51" s="5">
        <v>0</v>
      </c>
      <c r="P51" s="5">
        <v>0</v>
      </c>
      <c r="Q51" s="6">
        <v>0</v>
      </c>
      <c r="R51" s="5">
        <v>0</v>
      </c>
      <c r="S51" s="5">
        <v>0</v>
      </c>
      <c r="T51" s="7">
        <v>0</v>
      </c>
      <c r="U51" s="5">
        <v>0</v>
      </c>
      <c r="V51" s="5">
        <v>0</v>
      </c>
      <c r="W51" s="5">
        <v>0</v>
      </c>
      <c r="X51" s="5">
        <v>0</v>
      </c>
      <c r="Y51" s="5">
        <v>0</v>
      </c>
      <c r="Z51" s="5">
        <v>0</v>
      </c>
      <c r="AA51" s="5">
        <v>0</v>
      </c>
      <c r="AB51" s="5">
        <v>0</v>
      </c>
      <c r="AC51" s="5">
        <v>0</v>
      </c>
      <c r="AD51" s="8">
        <v>7535340836.0205498</v>
      </c>
    </row>
    <row r="52" spans="1:30" ht="22.5" x14ac:dyDescent="0.25">
      <c r="A52" s="1596"/>
      <c r="B52" s="1601"/>
      <c r="C52" s="4" t="s">
        <v>72</v>
      </c>
      <c r="D52" s="2">
        <v>17360441700.985687</v>
      </c>
      <c r="E52" s="2">
        <v>18544108152.179714</v>
      </c>
      <c r="F52" s="2">
        <v>19090589760.554749</v>
      </c>
      <c r="G52" s="2">
        <v>19680007144.27985</v>
      </c>
      <c r="H52" s="5">
        <v>74675146758</v>
      </c>
      <c r="I52" s="1602"/>
      <c r="J52" s="5">
        <v>0</v>
      </c>
      <c r="K52" s="5">
        <v>0</v>
      </c>
      <c r="L52" s="5">
        <v>0</v>
      </c>
      <c r="M52" s="5">
        <v>0</v>
      </c>
      <c r="N52" s="5">
        <v>0</v>
      </c>
      <c r="O52" s="5">
        <v>0</v>
      </c>
      <c r="P52" s="5">
        <v>0</v>
      </c>
      <c r="Q52" s="6">
        <v>0</v>
      </c>
      <c r="R52" s="5">
        <v>25000000000</v>
      </c>
      <c r="S52" s="5">
        <v>0</v>
      </c>
      <c r="T52" s="7">
        <v>0</v>
      </c>
      <c r="U52" s="5">
        <v>0</v>
      </c>
      <c r="V52" s="5">
        <v>0</v>
      </c>
      <c r="W52" s="5">
        <v>0</v>
      </c>
      <c r="X52" s="5">
        <v>0</v>
      </c>
      <c r="Y52" s="5">
        <v>0</v>
      </c>
      <c r="Z52" s="5">
        <v>0</v>
      </c>
      <c r="AA52" s="5">
        <v>0</v>
      </c>
      <c r="AB52" s="5">
        <v>49675146758</v>
      </c>
      <c r="AC52" s="5">
        <v>0</v>
      </c>
      <c r="AD52" s="8">
        <v>74675146758</v>
      </c>
    </row>
    <row r="53" spans="1:30" ht="22.5" x14ac:dyDescent="0.25">
      <c r="A53" s="1596"/>
      <c r="B53" s="1601"/>
      <c r="C53" s="4" t="s">
        <v>73</v>
      </c>
      <c r="D53" s="2">
        <v>200000000</v>
      </c>
      <c r="E53" s="2">
        <v>200000000</v>
      </c>
      <c r="F53" s="2">
        <v>200000000</v>
      </c>
      <c r="G53" s="2">
        <v>200000000</v>
      </c>
      <c r="H53" s="5">
        <v>800000000</v>
      </c>
      <c r="I53" s="1602"/>
      <c r="J53" s="5">
        <v>0</v>
      </c>
      <c r="K53" s="5">
        <v>0</v>
      </c>
      <c r="L53" s="5">
        <v>0</v>
      </c>
      <c r="M53" s="5">
        <v>0</v>
      </c>
      <c r="N53" s="5">
        <v>0</v>
      </c>
      <c r="O53" s="5">
        <v>0</v>
      </c>
      <c r="P53" s="5">
        <v>0</v>
      </c>
      <c r="Q53" s="6">
        <v>0</v>
      </c>
      <c r="R53" s="5">
        <v>0</v>
      </c>
      <c r="S53" s="5">
        <v>0</v>
      </c>
      <c r="T53" s="7">
        <v>0</v>
      </c>
      <c r="U53" s="5">
        <v>0</v>
      </c>
      <c r="V53" s="5">
        <v>0</v>
      </c>
      <c r="W53" s="5">
        <v>0</v>
      </c>
      <c r="X53" s="5">
        <v>0</v>
      </c>
      <c r="Y53" s="5">
        <v>0</v>
      </c>
      <c r="Z53" s="5">
        <v>0</v>
      </c>
      <c r="AA53" s="5">
        <v>0</v>
      </c>
      <c r="AB53" s="5">
        <v>800000000</v>
      </c>
      <c r="AC53" s="5">
        <v>0</v>
      </c>
      <c r="AD53" s="8">
        <v>800000000</v>
      </c>
    </row>
    <row r="54" spans="1:30" ht="12.75" x14ac:dyDescent="0.25">
      <c r="A54" s="1596"/>
      <c r="B54" s="1601"/>
      <c r="C54" s="4" t="s">
        <v>74</v>
      </c>
      <c r="D54" s="2">
        <v>200000000</v>
      </c>
      <c r="E54" s="2">
        <v>213764035.02343234</v>
      </c>
      <c r="F54" s="2">
        <v>228492608.90035716</v>
      </c>
      <c r="G54" s="2">
        <v>244254042.66686341</v>
      </c>
      <c r="H54" s="5">
        <v>886510686.59065294</v>
      </c>
      <c r="I54" s="1602"/>
      <c r="J54" s="5">
        <v>886510686.59065294</v>
      </c>
      <c r="K54" s="5">
        <v>0</v>
      </c>
      <c r="L54" s="5">
        <v>0</v>
      </c>
      <c r="M54" s="5">
        <v>0</v>
      </c>
      <c r="N54" s="5">
        <v>0</v>
      </c>
      <c r="O54" s="5">
        <v>0</v>
      </c>
      <c r="P54" s="5">
        <v>0</v>
      </c>
      <c r="Q54" s="6">
        <v>0</v>
      </c>
      <c r="R54" s="5">
        <v>0</v>
      </c>
      <c r="S54" s="5">
        <v>0</v>
      </c>
      <c r="T54" s="7">
        <v>0</v>
      </c>
      <c r="U54" s="5">
        <v>0</v>
      </c>
      <c r="V54" s="5">
        <v>0</v>
      </c>
      <c r="W54" s="5">
        <v>0</v>
      </c>
      <c r="X54" s="5">
        <v>0</v>
      </c>
      <c r="Y54" s="5">
        <v>0</v>
      </c>
      <c r="Z54" s="5">
        <v>0</v>
      </c>
      <c r="AA54" s="5">
        <v>0</v>
      </c>
      <c r="AB54" s="5">
        <v>0</v>
      </c>
      <c r="AC54" s="5">
        <v>0</v>
      </c>
      <c r="AD54" s="8">
        <v>886510686.59065294</v>
      </c>
    </row>
    <row r="55" spans="1:30" ht="20.25" customHeight="1" x14ac:dyDescent="0.25">
      <c r="A55" s="1596"/>
      <c r="B55" s="1601"/>
      <c r="C55" s="74" t="s">
        <v>834</v>
      </c>
      <c r="D55" s="63">
        <v>19460441700.985687</v>
      </c>
      <c r="E55" s="63">
        <v>20774866484.902321</v>
      </c>
      <c r="F55" s="63">
        <v>21461269545.108139</v>
      </c>
      <c r="G55" s="63">
        <v>22200420549.615051</v>
      </c>
      <c r="H55" s="64">
        <v>83896998280.611206</v>
      </c>
      <c r="I55" s="1599"/>
      <c r="J55" s="5">
        <v>8421851522.6112022</v>
      </c>
      <c r="K55" s="5">
        <v>0</v>
      </c>
      <c r="L55" s="5">
        <v>0</v>
      </c>
      <c r="M55" s="5">
        <v>0</v>
      </c>
      <c r="N55" s="5">
        <v>0</v>
      </c>
      <c r="O55" s="5">
        <v>0</v>
      </c>
      <c r="P55" s="5">
        <v>0</v>
      </c>
      <c r="Q55" s="6">
        <v>0</v>
      </c>
      <c r="R55" s="5">
        <v>25000000000</v>
      </c>
      <c r="S55" s="5">
        <v>0</v>
      </c>
      <c r="T55" s="7">
        <v>0</v>
      </c>
      <c r="U55" s="5">
        <v>0</v>
      </c>
      <c r="V55" s="5">
        <v>0</v>
      </c>
      <c r="W55" s="5">
        <v>0</v>
      </c>
      <c r="X55" s="5">
        <v>0</v>
      </c>
      <c r="Y55" s="5">
        <v>0</v>
      </c>
      <c r="Z55" s="5">
        <v>0</v>
      </c>
      <c r="AA55" s="5">
        <v>0</v>
      </c>
      <c r="AB55" s="5">
        <v>50475146758</v>
      </c>
      <c r="AC55" s="5">
        <v>0</v>
      </c>
      <c r="AD55" s="8">
        <v>83896998280.611206</v>
      </c>
    </row>
    <row r="56" spans="1:30" ht="20.25" customHeight="1" x14ac:dyDescent="0.25">
      <c r="A56" s="1596"/>
      <c r="B56" s="1601" t="s">
        <v>36</v>
      </c>
      <c r="C56" s="79" t="s">
        <v>75</v>
      </c>
      <c r="D56" s="69">
        <v>0</v>
      </c>
      <c r="E56" s="69">
        <v>0</v>
      </c>
      <c r="F56" s="69">
        <v>0</v>
      </c>
      <c r="G56" s="69">
        <v>0</v>
      </c>
      <c r="H56" s="70">
        <v>0</v>
      </c>
      <c r="I56" s="1598" t="s">
        <v>846</v>
      </c>
      <c r="J56" s="5">
        <v>0</v>
      </c>
      <c r="K56" s="5">
        <v>0</v>
      </c>
      <c r="L56" s="5">
        <v>0</v>
      </c>
      <c r="M56" s="5">
        <v>0</v>
      </c>
      <c r="N56" s="5">
        <v>0</v>
      </c>
      <c r="O56" s="5">
        <v>0</v>
      </c>
      <c r="P56" s="5">
        <v>0</v>
      </c>
      <c r="Q56" s="6">
        <v>0</v>
      </c>
      <c r="R56" s="5">
        <v>0</v>
      </c>
      <c r="S56" s="5">
        <v>0</v>
      </c>
      <c r="T56" s="7">
        <v>0</v>
      </c>
      <c r="U56" s="5">
        <v>0</v>
      </c>
      <c r="V56" s="5">
        <v>0</v>
      </c>
      <c r="W56" s="5">
        <v>0</v>
      </c>
      <c r="X56" s="5">
        <v>0</v>
      </c>
      <c r="Y56" s="5">
        <v>0</v>
      </c>
      <c r="Z56" s="5">
        <v>0</v>
      </c>
      <c r="AA56" s="5">
        <v>0</v>
      </c>
      <c r="AB56" s="5">
        <v>0</v>
      </c>
      <c r="AC56" s="5">
        <v>0</v>
      </c>
      <c r="AD56" s="8">
        <v>0</v>
      </c>
    </row>
    <row r="57" spans="1:30" ht="22.5" customHeight="1" x14ac:dyDescent="0.25">
      <c r="A57" s="1596"/>
      <c r="B57" s="1601"/>
      <c r="C57" s="4" t="s">
        <v>76</v>
      </c>
      <c r="D57" s="2">
        <v>5927570489</v>
      </c>
      <c r="E57" s="2">
        <v>6335506928.0723</v>
      </c>
      <c r="F57" s="2">
        <v>6772030227.3618793</v>
      </c>
      <c r="G57" s="2">
        <v>7239165275.6552324</v>
      </c>
      <c r="H57" s="5">
        <v>26274272920.089413</v>
      </c>
      <c r="I57" s="1602"/>
      <c r="J57" s="5">
        <v>26274272920.089413</v>
      </c>
      <c r="K57" s="5">
        <v>0</v>
      </c>
      <c r="L57" s="5">
        <v>0</v>
      </c>
      <c r="M57" s="5">
        <v>0</v>
      </c>
      <c r="N57" s="5">
        <v>0</v>
      </c>
      <c r="O57" s="5">
        <v>0</v>
      </c>
      <c r="P57" s="5">
        <v>0</v>
      </c>
      <c r="Q57" s="6">
        <v>0</v>
      </c>
      <c r="R57" s="5">
        <v>0</v>
      </c>
      <c r="S57" s="5">
        <v>0</v>
      </c>
      <c r="T57" s="7">
        <v>0</v>
      </c>
      <c r="U57" s="5">
        <v>0</v>
      </c>
      <c r="V57" s="5">
        <v>0</v>
      </c>
      <c r="W57" s="5">
        <v>0</v>
      </c>
      <c r="X57" s="5">
        <v>0</v>
      </c>
      <c r="Y57" s="5">
        <v>0</v>
      </c>
      <c r="Z57" s="5">
        <v>0</v>
      </c>
      <c r="AA57" s="5">
        <v>0</v>
      </c>
      <c r="AB57" s="5">
        <v>0</v>
      </c>
      <c r="AC57" s="5">
        <v>0</v>
      </c>
      <c r="AD57" s="8">
        <v>26274272920.089413</v>
      </c>
    </row>
    <row r="58" spans="1:30" ht="18.75" customHeight="1" x14ac:dyDescent="0.25">
      <c r="A58" s="1596"/>
      <c r="B58" s="1601"/>
      <c r="C58" s="79" t="s">
        <v>77</v>
      </c>
      <c r="D58" s="69">
        <v>0</v>
      </c>
      <c r="E58" s="69">
        <v>0</v>
      </c>
      <c r="F58" s="69">
        <v>0</v>
      </c>
      <c r="G58" s="69">
        <v>0</v>
      </c>
      <c r="H58" s="70">
        <v>0</v>
      </c>
      <c r="I58" s="1602"/>
      <c r="J58" s="5">
        <v>0</v>
      </c>
      <c r="K58" s="5">
        <v>0</v>
      </c>
      <c r="L58" s="5">
        <v>0</v>
      </c>
      <c r="M58" s="5">
        <v>0</v>
      </c>
      <c r="N58" s="5">
        <v>0</v>
      </c>
      <c r="O58" s="5">
        <v>0</v>
      </c>
      <c r="P58" s="5">
        <v>0</v>
      </c>
      <c r="Q58" s="6">
        <v>0</v>
      </c>
      <c r="R58" s="5">
        <v>0</v>
      </c>
      <c r="S58" s="5">
        <v>0</v>
      </c>
      <c r="T58" s="7">
        <v>0</v>
      </c>
      <c r="U58" s="5">
        <v>0</v>
      </c>
      <c r="V58" s="5">
        <v>0</v>
      </c>
      <c r="W58" s="5">
        <v>0</v>
      </c>
      <c r="X58" s="5">
        <v>0</v>
      </c>
      <c r="Y58" s="5">
        <v>0</v>
      </c>
      <c r="Z58" s="5">
        <v>0</v>
      </c>
      <c r="AA58" s="5">
        <v>0</v>
      </c>
      <c r="AB58" s="5">
        <v>0</v>
      </c>
      <c r="AC58" s="5">
        <v>0</v>
      </c>
      <c r="AD58" s="8">
        <v>0</v>
      </c>
    </row>
    <row r="59" spans="1:30" ht="20.25" customHeight="1" x14ac:dyDescent="0.25">
      <c r="A59" s="1596"/>
      <c r="B59" s="1601"/>
      <c r="C59" s="74" t="s">
        <v>834</v>
      </c>
      <c r="D59" s="63">
        <v>5927570489</v>
      </c>
      <c r="E59" s="63">
        <v>6335506928.0723</v>
      </c>
      <c r="F59" s="63">
        <v>6772030227.3618793</v>
      </c>
      <c r="G59" s="63">
        <v>7239165275.6552324</v>
      </c>
      <c r="H59" s="64">
        <v>26274272920.089413</v>
      </c>
      <c r="I59" s="1599"/>
      <c r="J59" s="5">
        <v>26274272920.089413</v>
      </c>
      <c r="K59" s="5">
        <v>0</v>
      </c>
      <c r="L59" s="5">
        <v>0</v>
      </c>
      <c r="M59" s="5">
        <v>0</v>
      </c>
      <c r="N59" s="5">
        <v>0</v>
      </c>
      <c r="O59" s="5">
        <v>0</v>
      </c>
      <c r="P59" s="5">
        <v>0</v>
      </c>
      <c r="Q59" s="6">
        <v>0</v>
      </c>
      <c r="R59" s="5">
        <v>0</v>
      </c>
      <c r="S59" s="5">
        <v>0</v>
      </c>
      <c r="T59" s="7">
        <v>0</v>
      </c>
      <c r="U59" s="5">
        <v>0</v>
      </c>
      <c r="V59" s="5">
        <v>0</v>
      </c>
      <c r="W59" s="5">
        <v>0</v>
      </c>
      <c r="X59" s="5">
        <v>0</v>
      </c>
      <c r="Y59" s="5">
        <v>0</v>
      </c>
      <c r="Z59" s="5">
        <v>0</v>
      </c>
      <c r="AA59" s="5">
        <v>0</v>
      </c>
      <c r="AB59" s="5">
        <v>0</v>
      </c>
      <c r="AC59" s="5">
        <v>0</v>
      </c>
      <c r="AD59" s="8">
        <v>26274272920.089413</v>
      </c>
    </row>
    <row r="60" spans="1:30" ht="22.5" customHeight="1" x14ac:dyDescent="0.25">
      <c r="A60" s="1596"/>
      <c r="B60" s="1601" t="s">
        <v>37</v>
      </c>
      <c r="C60" s="4" t="s">
        <v>78</v>
      </c>
      <c r="D60" s="2">
        <v>1340000000</v>
      </c>
      <c r="E60" s="2">
        <v>1432219035</v>
      </c>
      <c r="F60" s="2">
        <v>1530900480</v>
      </c>
      <c r="G60" s="2">
        <v>1636502086</v>
      </c>
      <c r="H60" s="5">
        <v>5939621600</v>
      </c>
      <c r="I60" s="1598" t="s">
        <v>847</v>
      </c>
      <c r="J60" s="5">
        <v>5939621600.1573696</v>
      </c>
      <c r="K60" s="5">
        <v>0</v>
      </c>
      <c r="L60" s="5">
        <v>0</v>
      </c>
      <c r="M60" s="5">
        <v>0</v>
      </c>
      <c r="N60" s="5">
        <v>0</v>
      </c>
      <c r="O60" s="5">
        <v>0</v>
      </c>
      <c r="P60" s="5">
        <v>0</v>
      </c>
      <c r="Q60" s="6">
        <v>0</v>
      </c>
      <c r="R60" s="5">
        <v>0</v>
      </c>
      <c r="S60" s="5">
        <v>0</v>
      </c>
      <c r="T60" s="7">
        <v>0</v>
      </c>
      <c r="U60" s="5">
        <v>0</v>
      </c>
      <c r="V60" s="5">
        <v>0</v>
      </c>
      <c r="W60" s="5">
        <v>0</v>
      </c>
      <c r="X60" s="5">
        <v>0</v>
      </c>
      <c r="Y60" s="5">
        <v>0</v>
      </c>
      <c r="Z60" s="5">
        <v>0</v>
      </c>
      <c r="AA60" s="5">
        <v>0</v>
      </c>
      <c r="AB60" s="5">
        <v>0</v>
      </c>
      <c r="AC60" s="5">
        <v>0</v>
      </c>
      <c r="AD60" s="8">
        <v>5939621600.1573696</v>
      </c>
    </row>
    <row r="61" spans="1:30" ht="22.5" customHeight="1" x14ac:dyDescent="0.25">
      <c r="A61" s="1596"/>
      <c r="B61" s="1601"/>
      <c r="C61" s="74" t="s">
        <v>834</v>
      </c>
      <c r="D61" s="63">
        <v>1340000000</v>
      </c>
      <c r="E61" s="63">
        <v>1432219034.6569967</v>
      </c>
      <c r="F61" s="63">
        <v>1530900479.6323929</v>
      </c>
      <c r="G61" s="63">
        <v>1636502085.8679848</v>
      </c>
      <c r="H61" s="64">
        <v>5939621600.1573744</v>
      </c>
      <c r="I61" s="1599"/>
      <c r="J61" s="5">
        <v>5939621600.1573696</v>
      </c>
      <c r="K61" s="5">
        <v>0</v>
      </c>
      <c r="L61" s="5">
        <v>0</v>
      </c>
      <c r="M61" s="5">
        <v>0</v>
      </c>
      <c r="N61" s="5">
        <v>0</v>
      </c>
      <c r="O61" s="5">
        <v>0</v>
      </c>
      <c r="P61" s="5">
        <v>0</v>
      </c>
      <c r="Q61" s="6">
        <v>0</v>
      </c>
      <c r="R61" s="5">
        <v>0</v>
      </c>
      <c r="S61" s="5">
        <v>0</v>
      </c>
      <c r="T61" s="7">
        <v>0</v>
      </c>
      <c r="U61" s="5">
        <v>0</v>
      </c>
      <c r="V61" s="5">
        <v>0</v>
      </c>
      <c r="W61" s="5">
        <v>0</v>
      </c>
      <c r="X61" s="5">
        <v>0</v>
      </c>
      <c r="Y61" s="5">
        <v>0</v>
      </c>
      <c r="Z61" s="5">
        <v>0</v>
      </c>
      <c r="AA61" s="5">
        <v>0</v>
      </c>
      <c r="AB61" s="5">
        <v>0</v>
      </c>
      <c r="AC61" s="5">
        <v>0</v>
      </c>
      <c r="AD61" s="8">
        <v>5939621600.1573744</v>
      </c>
    </row>
    <row r="62" spans="1:30" ht="22.5" x14ac:dyDescent="0.25">
      <c r="A62" s="1596"/>
      <c r="B62" s="1601" t="s">
        <v>38</v>
      </c>
      <c r="C62" s="79" t="s">
        <v>79</v>
      </c>
      <c r="D62" s="69">
        <v>0</v>
      </c>
      <c r="E62" s="69">
        <v>0</v>
      </c>
      <c r="F62" s="69">
        <v>0</v>
      </c>
      <c r="G62" s="69">
        <v>0</v>
      </c>
      <c r="H62" s="70">
        <v>0</v>
      </c>
      <c r="I62" s="1598" t="s">
        <v>848</v>
      </c>
      <c r="J62" s="5">
        <v>0</v>
      </c>
      <c r="K62" s="5">
        <v>0</v>
      </c>
      <c r="L62" s="5">
        <v>0</v>
      </c>
      <c r="M62" s="5">
        <v>0</v>
      </c>
      <c r="N62" s="5">
        <v>0</v>
      </c>
      <c r="O62" s="5">
        <v>0</v>
      </c>
      <c r="P62" s="5">
        <v>0</v>
      </c>
      <c r="Q62" s="6">
        <v>0</v>
      </c>
      <c r="R62" s="5">
        <v>0</v>
      </c>
      <c r="S62" s="5">
        <v>0</v>
      </c>
      <c r="T62" s="7">
        <v>0</v>
      </c>
      <c r="U62" s="5">
        <v>0</v>
      </c>
      <c r="V62" s="5">
        <v>0</v>
      </c>
      <c r="W62" s="5">
        <v>0</v>
      </c>
      <c r="X62" s="5">
        <v>0</v>
      </c>
      <c r="Y62" s="5">
        <v>0</v>
      </c>
      <c r="Z62" s="5">
        <v>0</v>
      </c>
      <c r="AA62" s="5">
        <v>0</v>
      </c>
      <c r="AB62" s="5">
        <v>0</v>
      </c>
      <c r="AC62" s="5">
        <v>0</v>
      </c>
      <c r="AD62" s="8">
        <v>0</v>
      </c>
    </row>
    <row r="63" spans="1:30" ht="20.25" customHeight="1" thickBot="1" x14ac:dyDescent="0.3">
      <c r="A63" s="1600"/>
      <c r="B63" s="1603"/>
      <c r="C63" s="75" t="s">
        <v>834</v>
      </c>
      <c r="D63" s="76">
        <v>0</v>
      </c>
      <c r="E63" s="76">
        <v>0</v>
      </c>
      <c r="F63" s="76">
        <v>0</v>
      </c>
      <c r="G63" s="76">
        <v>0</v>
      </c>
      <c r="H63" s="77">
        <v>0</v>
      </c>
      <c r="I63" s="1604"/>
      <c r="J63" s="19">
        <v>0</v>
      </c>
      <c r="K63" s="19">
        <v>0</v>
      </c>
      <c r="L63" s="19">
        <v>0</v>
      </c>
      <c r="M63" s="19">
        <v>0</v>
      </c>
      <c r="N63" s="19">
        <v>0</v>
      </c>
      <c r="O63" s="19">
        <v>0</v>
      </c>
      <c r="P63" s="19">
        <v>0</v>
      </c>
      <c r="Q63" s="20">
        <v>0</v>
      </c>
      <c r="R63" s="19">
        <v>0</v>
      </c>
      <c r="S63" s="19">
        <v>0</v>
      </c>
      <c r="T63" s="21">
        <v>0</v>
      </c>
      <c r="U63" s="19">
        <v>0</v>
      </c>
      <c r="V63" s="19">
        <v>0</v>
      </c>
      <c r="W63" s="19">
        <v>0</v>
      </c>
      <c r="X63" s="19">
        <v>0</v>
      </c>
      <c r="Y63" s="19">
        <v>0</v>
      </c>
      <c r="Z63" s="19">
        <v>0</v>
      </c>
      <c r="AA63" s="19">
        <v>0</v>
      </c>
      <c r="AB63" s="19">
        <v>0</v>
      </c>
      <c r="AC63" s="19">
        <v>0</v>
      </c>
      <c r="AD63" s="8">
        <v>0</v>
      </c>
    </row>
    <row r="64" spans="1:30" ht="12.75" x14ac:dyDescent="0.25">
      <c r="C64" s="9" t="s">
        <v>849</v>
      </c>
      <c r="D64" s="60">
        <v>833444515961.34399</v>
      </c>
      <c r="E64" s="60">
        <v>877375636916.50134</v>
      </c>
      <c r="F64" s="60">
        <v>908175874398.78003</v>
      </c>
      <c r="G64" s="60">
        <v>941262867436.00452</v>
      </c>
      <c r="H64" s="60">
        <v>3560258894712.6294</v>
      </c>
      <c r="J64" s="60">
        <v>155848894584.35974</v>
      </c>
      <c r="K64" s="60">
        <v>697729897</v>
      </c>
      <c r="L64" s="60">
        <v>94521454373</v>
      </c>
      <c r="M64" s="60">
        <v>12464360802.582912</v>
      </c>
      <c r="N64" s="60">
        <v>45040464828.999992</v>
      </c>
      <c r="O64" s="60">
        <v>5508503737.6000004</v>
      </c>
      <c r="P64" s="60">
        <v>14722938139</v>
      </c>
      <c r="Q64" s="60">
        <v>112627650112</v>
      </c>
      <c r="R64" s="60">
        <v>1045838560800.4465</v>
      </c>
      <c r="S64" s="60">
        <v>0</v>
      </c>
      <c r="T64" s="60">
        <v>0</v>
      </c>
      <c r="U64" s="60">
        <v>0</v>
      </c>
      <c r="V64" s="60">
        <v>1832271225552</v>
      </c>
      <c r="W64" s="60">
        <v>4045814124</v>
      </c>
      <c r="X64" s="60">
        <v>131785803203</v>
      </c>
      <c r="Y64" s="60">
        <v>36117801273</v>
      </c>
      <c r="Z64" s="60">
        <v>0</v>
      </c>
      <c r="AA64" s="60">
        <v>5292546527.6402273</v>
      </c>
      <c r="AB64" s="60">
        <v>50475146758</v>
      </c>
      <c r="AC64" s="60">
        <v>13000000000</v>
      </c>
      <c r="AD64" s="7">
        <v>3560258894712.6294</v>
      </c>
    </row>
    <row r="65" spans="4:18" x14ac:dyDescent="0.25">
      <c r="H65" s="61"/>
      <c r="J65" s="61"/>
    </row>
    <row r="66" spans="4:18" x14ac:dyDescent="0.25">
      <c r="R66" s="61"/>
    </row>
    <row r="68" spans="4:18" x14ac:dyDescent="0.25">
      <c r="D68" s="81">
        <f>+D57-'Resumen financiero PI'!D80</f>
        <v>2111462844.5700002</v>
      </c>
      <c r="H68" s="61"/>
      <c r="R68" s="61"/>
    </row>
    <row r="69" spans="4:18" ht="13.5" customHeight="1" x14ac:dyDescent="0.25"/>
    <row r="70" spans="4:18" ht="19.5" customHeight="1" x14ac:dyDescent="0.25"/>
    <row r="71" spans="4:18" ht="20.100000000000001" customHeight="1" x14ac:dyDescent="0.25"/>
    <row r="72" spans="4:18" ht="20.100000000000001" customHeight="1" x14ac:dyDescent="0.25">
      <c r="E72" s="3"/>
    </row>
    <row r="73" spans="4:18" ht="20.100000000000001" customHeight="1" x14ac:dyDescent="0.25"/>
    <row r="74" spans="4:18" ht="20.100000000000001" customHeight="1" x14ac:dyDescent="0.25"/>
    <row r="75" spans="4:18" ht="20.100000000000001" customHeight="1" x14ac:dyDescent="0.25"/>
    <row r="76" spans="4:18" ht="20.100000000000001" customHeight="1" x14ac:dyDescent="0.25"/>
    <row r="77" spans="4:18" ht="20.100000000000001" customHeight="1" x14ac:dyDescent="0.25">
      <c r="D77" s="9">
        <v>142</v>
      </c>
    </row>
    <row r="78" spans="4:18" ht="20.100000000000001" customHeight="1" x14ac:dyDescent="0.25">
      <c r="D78" s="9">
        <v>117.6</v>
      </c>
    </row>
    <row r="79" spans="4:18" ht="20.100000000000001" customHeight="1" x14ac:dyDescent="0.25">
      <c r="E79" s="3">
        <f>+(D77-D78)/D77</f>
        <v>0.17183098591549301</v>
      </c>
    </row>
    <row r="80" spans="4:18" ht="20.100000000000001" customHeight="1" x14ac:dyDescent="0.25"/>
    <row r="81" ht="20.100000000000001" customHeight="1" x14ac:dyDescent="0.25"/>
    <row r="82" ht="20.100000000000001" customHeight="1" x14ac:dyDescent="0.25"/>
    <row r="83" ht="20.100000000000001" customHeight="1" x14ac:dyDescent="0.25"/>
  </sheetData>
  <mergeCells count="45">
    <mergeCell ref="AD1:AD3"/>
    <mergeCell ref="A4:A12"/>
    <mergeCell ref="B4:B10"/>
    <mergeCell ref="I4:I12"/>
    <mergeCell ref="B11:B12"/>
    <mergeCell ref="A1:A3"/>
    <mergeCell ref="B1:B3"/>
    <mergeCell ref="C1:C3"/>
    <mergeCell ref="D1:G2"/>
    <mergeCell ref="H1:H3"/>
    <mergeCell ref="I1:I3"/>
    <mergeCell ref="A13:A29"/>
    <mergeCell ref="B13:B15"/>
    <mergeCell ref="I13:I15"/>
    <mergeCell ref="B16:B20"/>
    <mergeCell ref="I16:I20"/>
    <mergeCell ref="B21:B27"/>
    <mergeCell ref="I21:I27"/>
    <mergeCell ref="B28:B29"/>
    <mergeCell ref="I28:I29"/>
    <mergeCell ref="B42:B44"/>
    <mergeCell ref="I42:I44"/>
    <mergeCell ref="I45:I46"/>
    <mergeCell ref="A30:A46"/>
    <mergeCell ref="B30:B31"/>
    <mergeCell ref="I30:I34"/>
    <mergeCell ref="B32:B34"/>
    <mergeCell ref="B35:B37"/>
    <mergeCell ref="I35:I37"/>
    <mergeCell ref="B38:B41"/>
    <mergeCell ref="I38:I41"/>
    <mergeCell ref="A47:A50"/>
    <mergeCell ref="B47:B48"/>
    <mergeCell ref="I47:I48"/>
    <mergeCell ref="A51:A63"/>
    <mergeCell ref="B51:B55"/>
    <mergeCell ref="I51:I55"/>
    <mergeCell ref="B56:B59"/>
    <mergeCell ref="I56:I59"/>
    <mergeCell ref="B60:B61"/>
    <mergeCell ref="I60:I61"/>
    <mergeCell ref="B62:B63"/>
    <mergeCell ref="I62:I63"/>
    <mergeCell ref="B49:B50"/>
    <mergeCell ref="I49:I50"/>
  </mergeCells>
  <pageMargins left="0.70866141732283472" right="0.31496062992125984" top="0.74803149606299213" bottom="0.74803149606299213" header="0.31496062992125984" footer="0.31496062992125984"/>
  <pageSetup scale="24"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7855-3046-41DA-B970-7047D68E0089}">
  <dimension ref="B1:I97"/>
  <sheetViews>
    <sheetView topLeftCell="A16" zoomScaleNormal="100" workbookViewId="0">
      <selection activeCell="C96" sqref="C96"/>
    </sheetView>
  </sheetViews>
  <sheetFormatPr baseColWidth="10" defaultRowHeight="15" x14ac:dyDescent="0.25"/>
  <cols>
    <col min="1" max="1" width="4.85546875" style="555" customWidth="1"/>
    <col min="2" max="2" width="7.85546875" style="555" customWidth="1"/>
    <col min="3" max="3" width="93.7109375" style="555" customWidth="1"/>
    <col min="4" max="4" width="19.42578125" style="555" bestFit="1" customWidth="1"/>
    <col min="5" max="5" width="17.85546875" style="555" customWidth="1"/>
    <col min="6" max="6" width="19.5703125" style="555" customWidth="1"/>
    <col min="7" max="7" width="17.85546875" style="555" customWidth="1"/>
    <col min="8" max="8" width="19.85546875" style="555" customWidth="1"/>
    <col min="9" max="9" width="10.7109375" style="557" customWidth="1"/>
    <col min="10" max="252" width="11.42578125" style="555"/>
    <col min="253" max="253" width="4.85546875" style="555" customWidth="1"/>
    <col min="254" max="254" width="7.85546875" style="555" customWidth="1"/>
    <col min="255" max="255" width="91.85546875" style="555" customWidth="1"/>
    <col min="256" max="260" width="17.85546875" style="555" customWidth="1"/>
    <col min="261" max="261" width="10.7109375" style="555" customWidth="1"/>
    <col min="262" max="508" width="11.42578125" style="555"/>
    <col min="509" max="509" width="4.85546875" style="555" customWidth="1"/>
    <col min="510" max="510" width="7.85546875" style="555" customWidth="1"/>
    <col min="511" max="511" width="91.85546875" style="555" customWidth="1"/>
    <col min="512" max="516" width="17.85546875" style="555" customWidth="1"/>
    <col min="517" max="517" width="10.7109375" style="555" customWidth="1"/>
    <col min="518" max="764" width="11.42578125" style="555"/>
    <col min="765" max="765" width="4.85546875" style="555" customWidth="1"/>
    <col min="766" max="766" width="7.85546875" style="555" customWidth="1"/>
    <col min="767" max="767" width="91.85546875" style="555" customWidth="1"/>
    <col min="768" max="772" width="17.85546875" style="555" customWidth="1"/>
    <col min="773" max="773" width="10.7109375" style="555" customWidth="1"/>
    <col min="774" max="1020" width="11.42578125" style="555"/>
    <col min="1021" max="1021" width="4.85546875" style="555" customWidth="1"/>
    <col min="1022" max="1022" width="7.85546875" style="555" customWidth="1"/>
    <col min="1023" max="1023" width="91.85546875" style="555" customWidth="1"/>
    <col min="1024" max="1028" width="17.85546875" style="555" customWidth="1"/>
    <col min="1029" max="1029" width="10.7109375" style="555" customWidth="1"/>
    <col min="1030" max="1276" width="11.42578125" style="555"/>
    <col min="1277" max="1277" width="4.85546875" style="555" customWidth="1"/>
    <col min="1278" max="1278" width="7.85546875" style="555" customWidth="1"/>
    <col min="1279" max="1279" width="91.85546875" style="555" customWidth="1"/>
    <col min="1280" max="1284" width="17.85546875" style="555" customWidth="1"/>
    <col min="1285" max="1285" width="10.7109375" style="555" customWidth="1"/>
    <col min="1286" max="1532" width="11.42578125" style="555"/>
    <col min="1533" max="1533" width="4.85546875" style="555" customWidth="1"/>
    <col min="1534" max="1534" width="7.85546875" style="555" customWidth="1"/>
    <col min="1535" max="1535" width="91.85546875" style="555" customWidth="1"/>
    <col min="1536" max="1540" width="17.85546875" style="555" customWidth="1"/>
    <col min="1541" max="1541" width="10.7109375" style="555" customWidth="1"/>
    <col min="1542" max="1788" width="11.42578125" style="555"/>
    <col min="1789" max="1789" width="4.85546875" style="555" customWidth="1"/>
    <col min="1790" max="1790" width="7.85546875" style="555" customWidth="1"/>
    <col min="1791" max="1791" width="91.85546875" style="555" customWidth="1"/>
    <col min="1792" max="1796" width="17.85546875" style="555" customWidth="1"/>
    <col min="1797" max="1797" width="10.7109375" style="555" customWidth="1"/>
    <col min="1798" max="2044" width="11.42578125" style="555"/>
    <col min="2045" max="2045" width="4.85546875" style="555" customWidth="1"/>
    <col min="2046" max="2046" width="7.85546875" style="555" customWidth="1"/>
    <col min="2047" max="2047" width="91.85546875" style="555" customWidth="1"/>
    <col min="2048" max="2052" width="17.85546875" style="555" customWidth="1"/>
    <col min="2053" max="2053" width="10.7109375" style="555" customWidth="1"/>
    <col min="2054" max="2300" width="11.42578125" style="555"/>
    <col min="2301" max="2301" width="4.85546875" style="555" customWidth="1"/>
    <col min="2302" max="2302" width="7.85546875" style="555" customWidth="1"/>
    <col min="2303" max="2303" width="91.85546875" style="555" customWidth="1"/>
    <col min="2304" max="2308" width="17.85546875" style="555" customWidth="1"/>
    <col min="2309" max="2309" width="10.7109375" style="555" customWidth="1"/>
    <col min="2310" max="2556" width="11.42578125" style="555"/>
    <col min="2557" max="2557" width="4.85546875" style="555" customWidth="1"/>
    <col min="2558" max="2558" width="7.85546875" style="555" customWidth="1"/>
    <col min="2559" max="2559" width="91.85546875" style="555" customWidth="1"/>
    <col min="2560" max="2564" width="17.85546875" style="555" customWidth="1"/>
    <col min="2565" max="2565" width="10.7109375" style="555" customWidth="1"/>
    <col min="2566" max="2812" width="11.42578125" style="555"/>
    <col min="2813" max="2813" width="4.85546875" style="555" customWidth="1"/>
    <col min="2814" max="2814" width="7.85546875" style="555" customWidth="1"/>
    <col min="2815" max="2815" width="91.85546875" style="555" customWidth="1"/>
    <col min="2816" max="2820" width="17.85546875" style="555" customWidth="1"/>
    <col min="2821" max="2821" width="10.7109375" style="555" customWidth="1"/>
    <col min="2822" max="3068" width="11.42578125" style="555"/>
    <col min="3069" max="3069" width="4.85546875" style="555" customWidth="1"/>
    <col min="3070" max="3070" width="7.85546875" style="555" customWidth="1"/>
    <col min="3071" max="3071" width="91.85546875" style="555" customWidth="1"/>
    <col min="3072" max="3076" width="17.85546875" style="555" customWidth="1"/>
    <col min="3077" max="3077" width="10.7109375" style="555" customWidth="1"/>
    <col min="3078" max="3324" width="11.42578125" style="555"/>
    <col min="3325" max="3325" width="4.85546875" style="555" customWidth="1"/>
    <col min="3326" max="3326" width="7.85546875" style="555" customWidth="1"/>
    <col min="3327" max="3327" width="91.85546875" style="555" customWidth="1"/>
    <col min="3328" max="3332" width="17.85546875" style="555" customWidth="1"/>
    <col min="3333" max="3333" width="10.7109375" style="555" customWidth="1"/>
    <col min="3334" max="3580" width="11.42578125" style="555"/>
    <col min="3581" max="3581" width="4.85546875" style="555" customWidth="1"/>
    <col min="3582" max="3582" width="7.85546875" style="555" customWidth="1"/>
    <col min="3583" max="3583" width="91.85546875" style="555" customWidth="1"/>
    <col min="3584" max="3588" width="17.85546875" style="555" customWidth="1"/>
    <col min="3589" max="3589" width="10.7109375" style="555" customWidth="1"/>
    <col min="3590" max="3836" width="11.42578125" style="555"/>
    <col min="3837" max="3837" width="4.85546875" style="555" customWidth="1"/>
    <col min="3838" max="3838" width="7.85546875" style="555" customWidth="1"/>
    <col min="3839" max="3839" width="91.85546875" style="555" customWidth="1"/>
    <col min="3840" max="3844" width="17.85546875" style="555" customWidth="1"/>
    <col min="3845" max="3845" width="10.7109375" style="555" customWidth="1"/>
    <col min="3846" max="4092" width="11.42578125" style="555"/>
    <col min="4093" max="4093" width="4.85546875" style="555" customWidth="1"/>
    <col min="4094" max="4094" width="7.85546875" style="555" customWidth="1"/>
    <col min="4095" max="4095" width="91.85546875" style="555" customWidth="1"/>
    <col min="4096" max="4100" width="17.85546875" style="555" customWidth="1"/>
    <col min="4101" max="4101" width="10.7109375" style="555" customWidth="1"/>
    <col min="4102" max="4348" width="11.42578125" style="555"/>
    <col min="4349" max="4349" width="4.85546875" style="555" customWidth="1"/>
    <col min="4350" max="4350" width="7.85546875" style="555" customWidth="1"/>
    <col min="4351" max="4351" width="91.85546875" style="555" customWidth="1"/>
    <col min="4352" max="4356" width="17.85546875" style="555" customWidth="1"/>
    <col min="4357" max="4357" width="10.7109375" style="555" customWidth="1"/>
    <col min="4358" max="4604" width="11.42578125" style="555"/>
    <col min="4605" max="4605" width="4.85546875" style="555" customWidth="1"/>
    <col min="4606" max="4606" width="7.85546875" style="555" customWidth="1"/>
    <col min="4607" max="4607" width="91.85546875" style="555" customWidth="1"/>
    <col min="4608" max="4612" width="17.85546875" style="555" customWidth="1"/>
    <col min="4613" max="4613" width="10.7109375" style="555" customWidth="1"/>
    <col min="4614" max="4860" width="11.42578125" style="555"/>
    <col min="4861" max="4861" width="4.85546875" style="555" customWidth="1"/>
    <col min="4862" max="4862" width="7.85546875" style="555" customWidth="1"/>
    <col min="4863" max="4863" width="91.85546875" style="555" customWidth="1"/>
    <col min="4864" max="4868" width="17.85546875" style="555" customWidth="1"/>
    <col min="4869" max="4869" width="10.7109375" style="555" customWidth="1"/>
    <col min="4870" max="5116" width="11.42578125" style="555"/>
    <col min="5117" max="5117" width="4.85546875" style="555" customWidth="1"/>
    <col min="5118" max="5118" width="7.85546875" style="555" customWidth="1"/>
    <col min="5119" max="5119" width="91.85546875" style="555" customWidth="1"/>
    <col min="5120" max="5124" width="17.85546875" style="555" customWidth="1"/>
    <col min="5125" max="5125" width="10.7109375" style="555" customWidth="1"/>
    <col min="5126" max="5372" width="11.42578125" style="555"/>
    <col min="5373" max="5373" width="4.85546875" style="555" customWidth="1"/>
    <col min="5374" max="5374" width="7.85546875" style="555" customWidth="1"/>
    <col min="5375" max="5375" width="91.85546875" style="555" customWidth="1"/>
    <col min="5376" max="5380" width="17.85546875" style="555" customWidth="1"/>
    <col min="5381" max="5381" width="10.7109375" style="555" customWidth="1"/>
    <col min="5382" max="5628" width="11.42578125" style="555"/>
    <col min="5629" max="5629" width="4.85546875" style="555" customWidth="1"/>
    <col min="5630" max="5630" width="7.85546875" style="555" customWidth="1"/>
    <col min="5631" max="5631" width="91.85546875" style="555" customWidth="1"/>
    <col min="5632" max="5636" width="17.85546875" style="555" customWidth="1"/>
    <col min="5637" max="5637" width="10.7109375" style="555" customWidth="1"/>
    <col min="5638" max="5884" width="11.42578125" style="555"/>
    <col min="5885" max="5885" width="4.85546875" style="555" customWidth="1"/>
    <col min="5886" max="5886" width="7.85546875" style="555" customWidth="1"/>
    <col min="5887" max="5887" width="91.85546875" style="555" customWidth="1"/>
    <col min="5888" max="5892" width="17.85546875" style="555" customWidth="1"/>
    <col min="5893" max="5893" width="10.7109375" style="555" customWidth="1"/>
    <col min="5894" max="6140" width="11.42578125" style="555"/>
    <col min="6141" max="6141" width="4.85546875" style="555" customWidth="1"/>
    <col min="6142" max="6142" width="7.85546875" style="555" customWidth="1"/>
    <col min="6143" max="6143" width="91.85546875" style="555" customWidth="1"/>
    <col min="6144" max="6148" width="17.85546875" style="555" customWidth="1"/>
    <col min="6149" max="6149" width="10.7109375" style="555" customWidth="1"/>
    <col min="6150" max="6396" width="11.42578125" style="555"/>
    <col min="6397" max="6397" width="4.85546875" style="555" customWidth="1"/>
    <col min="6398" max="6398" width="7.85546875" style="555" customWidth="1"/>
    <col min="6399" max="6399" width="91.85546875" style="555" customWidth="1"/>
    <col min="6400" max="6404" width="17.85546875" style="555" customWidth="1"/>
    <col min="6405" max="6405" width="10.7109375" style="555" customWidth="1"/>
    <col min="6406" max="6652" width="11.42578125" style="555"/>
    <col min="6653" max="6653" width="4.85546875" style="555" customWidth="1"/>
    <col min="6654" max="6654" width="7.85546875" style="555" customWidth="1"/>
    <col min="6655" max="6655" width="91.85546875" style="555" customWidth="1"/>
    <col min="6656" max="6660" width="17.85546875" style="555" customWidth="1"/>
    <col min="6661" max="6661" width="10.7109375" style="555" customWidth="1"/>
    <col min="6662" max="6908" width="11.42578125" style="555"/>
    <col min="6909" max="6909" width="4.85546875" style="555" customWidth="1"/>
    <col min="6910" max="6910" width="7.85546875" style="555" customWidth="1"/>
    <col min="6911" max="6911" width="91.85546875" style="555" customWidth="1"/>
    <col min="6912" max="6916" width="17.85546875" style="555" customWidth="1"/>
    <col min="6917" max="6917" width="10.7109375" style="555" customWidth="1"/>
    <col min="6918" max="7164" width="11.42578125" style="555"/>
    <col min="7165" max="7165" width="4.85546875" style="555" customWidth="1"/>
    <col min="7166" max="7166" width="7.85546875" style="555" customWidth="1"/>
    <col min="7167" max="7167" width="91.85546875" style="555" customWidth="1"/>
    <col min="7168" max="7172" width="17.85546875" style="555" customWidth="1"/>
    <col min="7173" max="7173" width="10.7109375" style="555" customWidth="1"/>
    <col min="7174" max="7420" width="11.42578125" style="555"/>
    <col min="7421" max="7421" width="4.85546875" style="555" customWidth="1"/>
    <col min="7422" max="7422" width="7.85546875" style="555" customWidth="1"/>
    <col min="7423" max="7423" width="91.85546875" style="555" customWidth="1"/>
    <col min="7424" max="7428" width="17.85546875" style="555" customWidth="1"/>
    <col min="7429" max="7429" width="10.7109375" style="555" customWidth="1"/>
    <col min="7430" max="7676" width="11.42578125" style="555"/>
    <col min="7677" max="7677" width="4.85546875" style="555" customWidth="1"/>
    <col min="7678" max="7678" width="7.85546875" style="555" customWidth="1"/>
    <col min="7679" max="7679" width="91.85546875" style="555" customWidth="1"/>
    <col min="7680" max="7684" width="17.85546875" style="555" customWidth="1"/>
    <col min="7685" max="7685" width="10.7109375" style="555" customWidth="1"/>
    <col min="7686" max="7932" width="11.42578125" style="555"/>
    <col min="7933" max="7933" width="4.85546875" style="555" customWidth="1"/>
    <col min="7934" max="7934" width="7.85546875" style="555" customWidth="1"/>
    <col min="7935" max="7935" width="91.85546875" style="555" customWidth="1"/>
    <col min="7936" max="7940" width="17.85546875" style="555" customWidth="1"/>
    <col min="7941" max="7941" width="10.7109375" style="555" customWidth="1"/>
    <col min="7942" max="8188" width="11.42578125" style="555"/>
    <col min="8189" max="8189" width="4.85546875" style="555" customWidth="1"/>
    <col min="8190" max="8190" width="7.85546875" style="555" customWidth="1"/>
    <col min="8191" max="8191" width="91.85546875" style="555" customWidth="1"/>
    <col min="8192" max="8196" width="17.85546875" style="555" customWidth="1"/>
    <col min="8197" max="8197" width="10.7109375" style="555" customWidth="1"/>
    <col min="8198" max="8444" width="11.42578125" style="555"/>
    <col min="8445" max="8445" width="4.85546875" style="555" customWidth="1"/>
    <col min="8446" max="8446" width="7.85546875" style="555" customWidth="1"/>
    <col min="8447" max="8447" width="91.85546875" style="555" customWidth="1"/>
    <col min="8448" max="8452" width="17.85546875" style="555" customWidth="1"/>
    <col min="8453" max="8453" width="10.7109375" style="555" customWidth="1"/>
    <col min="8454" max="8700" width="11.42578125" style="555"/>
    <col min="8701" max="8701" width="4.85546875" style="555" customWidth="1"/>
    <col min="8702" max="8702" width="7.85546875" style="555" customWidth="1"/>
    <col min="8703" max="8703" width="91.85546875" style="555" customWidth="1"/>
    <col min="8704" max="8708" width="17.85546875" style="555" customWidth="1"/>
    <col min="8709" max="8709" width="10.7109375" style="555" customWidth="1"/>
    <col min="8710" max="8956" width="11.42578125" style="555"/>
    <col min="8957" max="8957" width="4.85546875" style="555" customWidth="1"/>
    <col min="8958" max="8958" width="7.85546875" style="555" customWidth="1"/>
    <col min="8959" max="8959" width="91.85546875" style="555" customWidth="1"/>
    <col min="8960" max="8964" width="17.85546875" style="555" customWidth="1"/>
    <col min="8965" max="8965" width="10.7109375" style="555" customWidth="1"/>
    <col min="8966" max="9212" width="11.42578125" style="555"/>
    <col min="9213" max="9213" width="4.85546875" style="555" customWidth="1"/>
    <col min="9214" max="9214" width="7.85546875" style="555" customWidth="1"/>
    <col min="9215" max="9215" width="91.85546875" style="555" customWidth="1"/>
    <col min="9216" max="9220" width="17.85546875" style="555" customWidth="1"/>
    <col min="9221" max="9221" width="10.7109375" style="555" customWidth="1"/>
    <col min="9222" max="9468" width="11.42578125" style="555"/>
    <col min="9469" max="9469" width="4.85546875" style="555" customWidth="1"/>
    <col min="9470" max="9470" width="7.85546875" style="555" customWidth="1"/>
    <col min="9471" max="9471" width="91.85546875" style="555" customWidth="1"/>
    <col min="9472" max="9476" width="17.85546875" style="555" customWidth="1"/>
    <col min="9477" max="9477" width="10.7109375" style="555" customWidth="1"/>
    <col min="9478" max="9724" width="11.42578125" style="555"/>
    <col min="9725" max="9725" width="4.85546875" style="555" customWidth="1"/>
    <col min="9726" max="9726" width="7.85546875" style="555" customWidth="1"/>
    <col min="9727" max="9727" width="91.85546875" style="555" customWidth="1"/>
    <col min="9728" max="9732" width="17.85546875" style="555" customWidth="1"/>
    <col min="9733" max="9733" width="10.7109375" style="555" customWidth="1"/>
    <col min="9734" max="9980" width="11.42578125" style="555"/>
    <col min="9981" max="9981" width="4.85546875" style="555" customWidth="1"/>
    <col min="9982" max="9982" width="7.85546875" style="555" customWidth="1"/>
    <col min="9983" max="9983" width="91.85546875" style="555" customWidth="1"/>
    <col min="9984" max="9988" width="17.85546875" style="555" customWidth="1"/>
    <col min="9989" max="9989" width="10.7109375" style="555" customWidth="1"/>
    <col min="9990" max="10236" width="11.42578125" style="555"/>
    <col min="10237" max="10237" width="4.85546875" style="555" customWidth="1"/>
    <col min="10238" max="10238" width="7.85546875" style="555" customWidth="1"/>
    <col min="10239" max="10239" width="91.85546875" style="555" customWidth="1"/>
    <col min="10240" max="10244" width="17.85546875" style="555" customWidth="1"/>
    <col min="10245" max="10245" width="10.7109375" style="555" customWidth="1"/>
    <col min="10246" max="10492" width="11.42578125" style="555"/>
    <col min="10493" max="10493" width="4.85546875" style="555" customWidth="1"/>
    <col min="10494" max="10494" width="7.85546875" style="555" customWidth="1"/>
    <col min="10495" max="10495" width="91.85546875" style="555" customWidth="1"/>
    <col min="10496" max="10500" width="17.85546875" style="555" customWidth="1"/>
    <col min="10501" max="10501" width="10.7109375" style="555" customWidth="1"/>
    <col min="10502" max="10748" width="11.42578125" style="555"/>
    <col min="10749" max="10749" width="4.85546875" style="555" customWidth="1"/>
    <col min="10750" max="10750" width="7.85546875" style="555" customWidth="1"/>
    <col min="10751" max="10751" width="91.85546875" style="555" customWidth="1"/>
    <col min="10752" max="10756" width="17.85546875" style="555" customWidth="1"/>
    <col min="10757" max="10757" width="10.7109375" style="555" customWidth="1"/>
    <col min="10758" max="11004" width="11.42578125" style="555"/>
    <col min="11005" max="11005" width="4.85546875" style="555" customWidth="1"/>
    <col min="11006" max="11006" width="7.85546875" style="555" customWidth="1"/>
    <col min="11007" max="11007" width="91.85546875" style="555" customWidth="1"/>
    <col min="11008" max="11012" width="17.85546875" style="555" customWidth="1"/>
    <col min="11013" max="11013" width="10.7109375" style="555" customWidth="1"/>
    <col min="11014" max="11260" width="11.42578125" style="555"/>
    <col min="11261" max="11261" width="4.85546875" style="555" customWidth="1"/>
    <col min="11262" max="11262" width="7.85546875" style="555" customWidth="1"/>
    <col min="11263" max="11263" width="91.85546875" style="555" customWidth="1"/>
    <col min="11264" max="11268" width="17.85546875" style="555" customWidth="1"/>
    <col min="11269" max="11269" width="10.7109375" style="555" customWidth="1"/>
    <col min="11270" max="11516" width="11.42578125" style="555"/>
    <col min="11517" max="11517" width="4.85546875" style="555" customWidth="1"/>
    <col min="11518" max="11518" width="7.85546875" style="555" customWidth="1"/>
    <col min="11519" max="11519" width="91.85546875" style="555" customWidth="1"/>
    <col min="11520" max="11524" width="17.85546875" style="555" customWidth="1"/>
    <col min="11525" max="11525" width="10.7109375" style="555" customWidth="1"/>
    <col min="11526" max="11772" width="11.42578125" style="555"/>
    <col min="11773" max="11773" width="4.85546875" style="555" customWidth="1"/>
    <col min="11774" max="11774" width="7.85546875" style="555" customWidth="1"/>
    <col min="11775" max="11775" width="91.85546875" style="555" customWidth="1"/>
    <col min="11776" max="11780" width="17.85546875" style="555" customWidth="1"/>
    <col min="11781" max="11781" width="10.7109375" style="555" customWidth="1"/>
    <col min="11782" max="12028" width="11.42578125" style="555"/>
    <col min="12029" max="12029" width="4.85546875" style="555" customWidth="1"/>
    <col min="12030" max="12030" width="7.85546875" style="555" customWidth="1"/>
    <col min="12031" max="12031" width="91.85546875" style="555" customWidth="1"/>
    <col min="12032" max="12036" width="17.85546875" style="555" customWidth="1"/>
    <col min="12037" max="12037" width="10.7109375" style="555" customWidth="1"/>
    <col min="12038" max="12284" width="11.42578125" style="555"/>
    <col min="12285" max="12285" width="4.85546875" style="555" customWidth="1"/>
    <col min="12286" max="12286" width="7.85546875" style="555" customWidth="1"/>
    <col min="12287" max="12287" width="91.85546875" style="555" customWidth="1"/>
    <col min="12288" max="12292" width="17.85546875" style="555" customWidth="1"/>
    <col min="12293" max="12293" width="10.7109375" style="555" customWidth="1"/>
    <col min="12294" max="12540" width="11.42578125" style="555"/>
    <col min="12541" max="12541" width="4.85546875" style="555" customWidth="1"/>
    <col min="12542" max="12542" width="7.85546875" style="555" customWidth="1"/>
    <col min="12543" max="12543" width="91.85546875" style="555" customWidth="1"/>
    <col min="12544" max="12548" width="17.85546875" style="555" customWidth="1"/>
    <col min="12549" max="12549" width="10.7109375" style="555" customWidth="1"/>
    <col min="12550" max="12796" width="11.42578125" style="555"/>
    <col min="12797" max="12797" width="4.85546875" style="555" customWidth="1"/>
    <col min="12798" max="12798" width="7.85546875" style="555" customWidth="1"/>
    <col min="12799" max="12799" width="91.85546875" style="555" customWidth="1"/>
    <col min="12800" max="12804" width="17.85546875" style="555" customWidth="1"/>
    <col min="12805" max="12805" width="10.7109375" style="555" customWidth="1"/>
    <col min="12806" max="13052" width="11.42578125" style="555"/>
    <col min="13053" max="13053" width="4.85546875" style="555" customWidth="1"/>
    <col min="13054" max="13054" width="7.85546875" style="555" customWidth="1"/>
    <col min="13055" max="13055" width="91.85546875" style="555" customWidth="1"/>
    <col min="13056" max="13060" width="17.85546875" style="555" customWidth="1"/>
    <col min="13061" max="13061" width="10.7109375" style="555" customWidth="1"/>
    <col min="13062" max="13308" width="11.42578125" style="555"/>
    <col min="13309" max="13309" width="4.85546875" style="555" customWidth="1"/>
    <col min="13310" max="13310" width="7.85546875" style="555" customWidth="1"/>
    <col min="13311" max="13311" width="91.85546875" style="555" customWidth="1"/>
    <col min="13312" max="13316" width="17.85546875" style="555" customWidth="1"/>
    <col min="13317" max="13317" width="10.7109375" style="555" customWidth="1"/>
    <col min="13318" max="13564" width="11.42578125" style="555"/>
    <col min="13565" max="13565" width="4.85546875" style="555" customWidth="1"/>
    <col min="13566" max="13566" width="7.85546875" style="555" customWidth="1"/>
    <col min="13567" max="13567" width="91.85546875" style="555" customWidth="1"/>
    <col min="13568" max="13572" width="17.85546875" style="555" customWidth="1"/>
    <col min="13573" max="13573" width="10.7109375" style="555" customWidth="1"/>
    <col min="13574" max="13820" width="11.42578125" style="555"/>
    <col min="13821" max="13821" width="4.85546875" style="555" customWidth="1"/>
    <col min="13822" max="13822" width="7.85546875" style="555" customWidth="1"/>
    <col min="13823" max="13823" width="91.85546875" style="555" customWidth="1"/>
    <col min="13824" max="13828" width="17.85546875" style="555" customWidth="1"/>
    <col min="13829" max="13829" width="10.7109375" style="555" customWidth="1"/>
    <col min="13830" max="14076" width="11.42578125" style="555"/>
    <col min="14077" max="14077" width="4.85546875" style="555" customWidth="1"/>
    <col min="14078" max="14078" width="7.85546875" style="555" customWidth="1"/>
    <col min="14079" max="14079" width="91.85546875" style="555" customWidth="1"/>
    <col min="14080" max="14084" width="17.85546875" style="555" customWidth="1"/>
    <col min="14085" max="14085" width="10.7109375" style="555" customWidth="1"/>
    <col min="14086" max="14332" width="11.42578125" style="555"/>
    <col min="14333" max="14333" width="4.85546875" style="555" customWidth="1"/>
    <col min="14334" max="14334" width="7.85546875" style="555" customWidth="1"/>
    <col min="14335" max="14335" width="91.85546875" style="555" customWidth="1"/>
    <col min="14336" max="14340" width="17.85546875" style="555" customWidth="1"/>
    <col min="14341" max="14341" width="10.7109375" style="555" customWidth="1"/>
    <col min="14342" max="14588" width="11.42578125" style="555"/>
    <col min="14589" max="14589" width="4.85546875" style="555" customWidth="1"/>
    <col min="14590" max="14590" width="7.85546875" style="555" customWidth="1"/>
    <col min="14591" max="14591" width="91.85546875" style="555" customWidth="1"/>
    <col min="14592" max="14596" width="17.85546875" style="555" customWidth="1"/>
    <col min="14597" max="14597" width="10.7109375" style="555" customWidth="1"/>
    <col min="14598" max="14844" width="11.42578125" style="555"/>
    <col min="14845" max="14845" width="4.85546875" style="555" customWidth="1"/>
    <col min="14846" max="14846" width="7.85546875" style="555" customWidth="1"/>
    <col min="14847" max="14847" width="91.85546875" style="555" customWidth="1"/>
    <col min="14848" max="14852" width="17.85546875" style="555" customWidth="1"/>
    <col min="14853" max="14853" width="10.7109375" style="555" customWidth="1"/>
    <col min="14854" max="15100" width="11.42578125" style="555"/>
    <col min="15101" max="15101" width="4.85546875" style="555" customWidth="1"/>
    <col min="15102" max="15102" width="7.85546875" style="555" customWidth="1"/>
    <col min="15103" max="15103" width="91.85546875" style="555" customWidth="1"/>
    <col min="15104" max="15108" width="17.85546875" style="555" customWidth="1"/>
    <col min="15109" max="15109" width="10.7109375" style="555" customWidth="1"/>
    <col min="15110" max="15356" width="11.42578125" style="555"/>
    <col min="15357" max="15357" width="4.85546875" style="555" customWidth="1"/>
    <col min="15358" max="15358" width="7.85546875" style="555" customWidth="1"/>
    <col min="15359" max="15359" width="91.85546875" style="555" customWidth="1"/>
    <col min="15360" max="15364" width="17.85546875" style="555" customWidth="1"/>
    <col min="15365" max="15365" width="10.7109375" style="555" customWidth="1"/>
    <col min="15366" max="15612" width="11.42578125" style="555"/>
    <col min="15613" max="15613" width="4.85546875" style="555" customWidth="1"/>
    <col min="15614" max="15614" width="7.85546875" style="555" customWidth="1"/>
    <col min="15615" max="15615" width="91.85546875" style="555" customWidth="1"/>
    <col min="15616" max="15620" width="17.85546875" style="555" customWidth="1"/>
    <col min="15621" max="15621" width="10.7109375" style="555" customWidth="1"/>
    <col min="15622" max="15868" width="11.42578125" style="555"/>
    <col min="15869" max="15869" width="4.85546875" style="555" customWidth="1"/>
    <col min="15870" max="15870" width="7.85546875" style="555" customWidth="1"/>
    <col min="15871" max="15871" width="91.85546875" style="555" customWidth="1"/>
    <col min="15872" max="15876" width="17.85546875" style="555" customWidth="1"/>
    <col min="15877" max="15877" width="10.7109375" style="555" customWidth="1"/>
    <col min="15878" max="16124" width="11.42578125" style="555"/>
    <col min="16125" max="16125" width="4.85546875" style="555" customWidth="1"/>
    <col min="16126" max="16126" width="7.85546875" style="555" customWidth="1"/>
    <col min="16127" max="16127" width="91.85546875" style="555" customWidth="1"/>
    <col min="16128" max="16132" width="17.85546875" style="555" customWidth="1"/>
    <col min="16133" max="16133" width="10.7109375" style="555" customWidth="1"/>
    <col min="16134" max="16384" width="11.42578125" style="555"/>
  </cols>
  <sheetData>
    <row r="1" spans="2:9" x14ac:dyDescent="0.25">
      <c r="D1" s="556"/>
    </row>
    <row r="2" spans="2:9" ht="15.75" thickBot="1" x14ac:dyDescent="0.3">
      <c r="C2" s="1637" t="s">
        <v>2380</v>
      </c>
      <c r="D2" s="1637"/>
      <c r="E2" s="1637"/>
      <c r="F2" s="1637"/>
      <c r="G2" s="1637"/>
      <c r="H2" s="1637"/>
      <c r="I2" s="1637"/>
    </row>
    <row r="3" spans="2:9" ht="28.5" customHeight="1" thickBot="1" x14ac:dyDescent="0.3">
      <c r="C3" s="1634" t="s">
        <v>2379</v>
      </c>
      <c r="D3" s="1635"/>
      <c r="E3" s="1635"/>
      <c r="F3" s="1635"/>
      <c r="G3" s="1635"/>
      <c r="H3" s="1635"/>
      <c r="I3" s="1636"/>
    </row>
    <row r="4" spans="2:9" ht="15.75" thickBot="1" x14ac:dyDescent="0.3">
      <c r="E4" s="556"/>
      <c r="F4" s="558"/>
      <c r="G4" s="558"/>
    </row>
    <row r="5" spans="2:9" ht="15.75" thickBot="1" x14ac:dyDescent="0.3">
      <c r="C5" s="559" t="s">
        <v>543</v>
      </c>
      <c r="D5" s="560">
        <v>2020</v>
      </c>
      <c r="E5" s="560">
        <v>2021</v>
      </c>
      <c r="F5" s="560">
        <v>2022</v>
      </c>
      <c r="G5" s="561">
        <v>2023</v>
      </c>
      <c r="H5" s="562" t="s">
        <v>595</v>
      </c>
      <c r="I5" s="563" t="s">
        <v>544</v>
      </c>
    </row>
    <row r="6" spans="2:9" ht="15.75" thickBot="1" x14ac:dyDescent="0.3">
      <c r="B6" s="564">
        <v>1</v>
      </c>
      <c r="C6" s="565" t="s">
        <v>16</v>
      </c>
      <c r="D6" s="566">
        <f>SUM(D7,D15)</f>
        <v>1825000000</v>
      </c>
      <c r="E6" s="566">
        <f>SUM(E7,E15)</f>
        <v>5760393702</v>
      </c>
      <c r="F6" s="566">
        <f>SUM(F7,F15)</f>
        <v>5960153660</v>
      </c>
      <c r="G6" s="566">
        <f>SUM(G7,G15)</f>
        <v>4329780454</v>
      </c>
      <c r="H6" s="566">
        <f>SUM(D6:G6)</f>
        <v>17875327816</v>
      </c>
      <c r="I6" s="567">
        <f>+H6/$H$89</f>
        <v>5.0225431770237116E-3</v>
      </c>
    </row>
    <row r="7" spans="2:9" ht="20.25" customHeight="1" x14ac:dyDescent="0.25">
      <c r="B7" s="568" t="s">
        <v>545</v>
      </c>
      <c r="C7" s="569" t="s">
        <v>21</v>
      </c>
      <c r="D7" s="570">
        <f>SUM(D8:D13)</f>
        <v>1725000000</v>
      </c>
      <c r="E7" s="570">
        <f>SUM(E8:E13)</f>
        <v>5610393702</v>
      </c>
      <c r="F7" s="570">
        <f>SUM(F8:F13)</f>
        <v>5840153660</v>
      </c>
      <c r="G7" s="570">
        <f>SUM(G8:G13)</f>
        <v>4256525111</v>
      </c>
      <c r="H7" s="571">
        <f>SUM(D7:G7)</f>
        <v>17432072473</v>
      </c>
      <c r="I7" s="572">
        <f>+H7/$H$6</f>
        <v>0.9752029530555939</v>
      </c>
    </row>
    <row r="8" spans="2:9" x14ac:dyDescent="0.25">
      <c r="B8" s="573" t="s">
        <v>546</v>
      </c>
      <c r="C8" s="574" t="s">
        <v>39</v>
      </c>
      <c r="D8" s="575">
        <f>+SUM('Eje I-Calidad de vida'!W9:AA30)</f>
        <v>590000000</v>
      </c>
      <c r="E8" s="575">
        <f>+SUM('Eje I-Calidad de vida'!AC9:AG30)</f>
        <v>1100000000</v>
      </c>
      <c r="F8" s="575">
        <f>+SUM('Eje I-Calidad de vida'!AI9:AM30)</f>
        <v>1291995952</v>
      </c>
      <c r="G8" s="575">
        <f>+SUM('Eje I-Calidad de vida'!AO9:AS30)</f>
        <v>830000000</v>
      </c>
      <c r="H8" s="576">
        <f t="shared" ref="H8:H13" si="0">SUM(D8:G8)</f>
        <v>3811995952</v>
      </c>
      <c r="I8" s="577">
        <f t="shared" ref="I8:I13" si="1">+H8/$H$7</f>
        <v>0.21867715143476388</v>
      </c>
    </row>
    <row r="9" spans="2:9" x14ac:dyDescent="0.25">
      <c r="B9" s="573" t="s">
        <v>547</v>
      </c>
      <c r="C9" s="578" t="s">
        <v>40</v>
      </c>
      <c r="D9" s="579">
        <f>+SUM('Eje I-Calidad de vida'!W32:AA39)</f>
        <v>80000000</v>
      </c>
      <c r="E9" s="575">
        <f>+SUM('Eje I-Calidad de vida'!AC32:AG39)</f>
        <v>254883015</v>
      </c>
      <c r="F9" s="575">
        <f>+SUM('Eje I-Calidad de vida'!AI32:AM39)</f>
        <v>220000000</v>
      </c>
      <c r="G9" s="575">
        <f>+SUM('Eje I-Calidad de vida'!AO32:AS39)</f>
        <v>110000000</v>
      </c>
      <c r="H9" s="576">
        <f t="shared" ref="H9:H12" si="2">SUM(D9:G9)</f>
        <v>664883015</v>
      </c>
      <c r="I9" s="577">
        <f t="shared" si="1"/>
        <v>3.814136362901295E-2</v>
      </c>
    </row>
    <row r="10" spans="2:9" x14ac:dyDescent="0.25">
      <c r="B10" s="573" t="s">
        <v>548</v>
      </c>
      <c r="C10" s="578" t="s">
        <v>41</v>
      </c>
      <c r="D10" s="579">
        <f>+SUM('Eje I-Calidad de vida'!W41:AA47)</f>
        <v>110000000</v>
      </c>
      <c r="E10" s="575">
        <f>+SUM('Eje I-Calidad de vida'!AC41:AG47)</f>
        <v>336510687</v>
      </c>
      <c r="F10" s="575">
        <f>+SUM('Eje I-Calidad de vida'!AI41:AM47)</f>
        <v>255000000</v>
      </c>
      <c r="G10" s="575">
        <f>+SUM('Eje I-Calidad de vida'!AO41:AS47)</f>
        <v>185000000</v>
      </c>
      <c r="H10" s="576">
        <f t="shared" si="2"/>
        <v>886510687</v>
      </c>
      <c r="I10" s="577">
        <f t="shared" si="1"/>
        <v>5.0855151524472439E-2</v>
      </c>
    </row>
    <row r="11" spans="2:9" x14ac:dyDescent="0.25">
      <c r="B11" s="573" t="s">
        <v>549</v>
      </c>
      <c r="C11" s="578" t="s">
        <v>42</v>
      </c>
      <c r="D11" s="579">
        <f>+SUM('Eje I-Calidad de vida'!W49:AA54)</f>
        <v>680000000</v>
      </c>
      <c r="E11" s="575">
        <f>+SUM('Eje I-Calidad de vida'!AC49:AG54)</f>
        <v>1230000000</v>
      </c>
      <c r="F11" s="575">
        <f>+SUM('Eje I-Calidad de vida'!AI49:AM54)</f>
        <v>1412553433</v>
      </c>
      <c r="G11" s="575">
        <f>+SUM('Eje I-Calidad de vida'!AO49:AS54)</f>
        <v>1110000000</v>
      </c>
      <c r="H11" s="576">
        <f t="shared" si="2"/>
        <v>4432553433</v>
      </c>
      <c r="I11" s="577">
        <f t="shared" si="1"/>
        <v>0.25427575750763115</v>
      </c>
    </row>
    <row r="12" spans="2:9" x14ac:dyDescent="0.25">
      <c r="B12" s="573" t="s">
        <v>550</v>
      </c>
      <c r="C12" s="578" t="s">
        <v>43</v>
      </c>
      <c r="D12" s="579">
        <f>+SUM('Eje I-Calidad de vida'!W56:AA60)</f>
        <v>240000000</v>
      </c>
      <c r="E12" s="575">
        <f>+SUM('Eje I-Calidad de vida'!AC56:AG60)</f>
        <v>2560000000</v>
      </c>
      <c r="F12" s="575">
        <f>+SUM('Eje I-Calidad de vida'!AI56:AM60)</f>
        <v>2560000000</v>
      </c>
      <c r="G12" s="575">
        <f>+SUM('Eje I-Calidad de vida'!AO56:AS60)</f>
        <v>1921525111</v>
      </c>
      <c r="H12" s="576">
        <f t="shared" si="2"/>
        <v>7281525111</v>
      </c>
      <c r="I12" s="577">
        <f t="shared" si="1"/>
        <v>0.41770851528285752</v>
      </c>
    </row>
    <row r="13" spans="2:9" x14ac:dyDescent="0.25">
      <c r="B13" s="573" t="s">
        <v>551</v>
      </c>
      <c r="C13" s="578" t="s">
        <v>44</v>
      </c>
      <c r="D13" s="579">
        <f>+SUM('Eje I-Calidad de vida'!W62:AA69)</f>
        <v>25000000</v>
      </c>
      <c r="E13" s="575">
        <f>+SUM('Eje I-Calidad de vida'!AC62:AG69)</f>
        <v>129000000</v>
      </c>
      <c r="F13" s="575">
        <f>+SUM('Eje I-Calidad de vida'!AI62:AM69)</f>
        <v>100604275</v>
      </c>
      <c r="G13" s="575">
        <f>+SUM('Eje I-Calidad de vida'!AO62:AS69)</f>
        <v>100000000</v>
      </c>
      <c r="H13" s="580">
        <f t="shared" si="0"/>
        <v>354604275</v>
      </c>
      <c r="I13" s="577">
        <f t="shared" si="1"/>
        <v>2.0342060621262082E-2</v>
      </c>
    </row>
    <row r="14" spans="2:9" ht="7.5" customHeight="1" x14ac:dyDescent="0.25">
      <c r="B14" s="573"/>
      <c r="C14" s="581"/>
      <c r="D14" s="582"/>
      <c r="E14" s="582"/>
      <c r="F14" s="582"/>
      <c r="G14" s="583"/>
      <c r="H14" s="584"/>
      <c r="I14" s="585"/>
    </row>
    <row r="15" spans="2:9" x14ac:dyDescent="0.25">
      <c r="B15" s="568" t="s">
        <v>552</v>
      </c>
      <c r="C15" s="586" t="s">
        <v>22</v>
      </c>
      <c r="D15" s="587">
        <f>SUM(D16:D16)</f>
        <v>100000000</v>
      </c>
      <c r="E15" s="587">
        <f>SUM(E16:E16)</f>
        <v>150000000</v>
      </c>
      <c r="F15" s="587">
        <f>SUM(F16:F16)</f>
        <v>120000000</v>
      </c>
      <c r="G15" s="587">
        <f>SUM(G16:G16)</f>
        <v>73255343</v>
      </c>
      <c r="H15" s="588">
        <f>SUM(D15:G15)</f>
        <v>443255343</v>
      </c>
      <c r="I15" s="572">
        <f>+H15/$H$6</f>
        <v>2.4797046944406091E-2</v>
      </c>
    </row>
    <row r="16" spans="2:9" x14ac:dyDescent="0.25">
      <c r="B16" s="573" t="s">
        <v>553</v>
      </c>
      <c r="C16" s="578" t="s">
        <v>598</v>
      </c>
      <c r="D16" s="579">
        <f>+SUM('Eje I-Calidad de vida'!W71:AA75)</f>
        <v>100000000</v>
      </c>
      <c r="E16" s="579">
        <f>+SUM('Eje I-Calidad de vida'!AC71:AG75)</f>
        <v>150000000</v>
      </c>
      <c r="F16" s="579">
        <f>+SUM('Eje I-Calidad de vida'!AI71:AM75)</f>
        <v>120000000</v>
      </c>
      <c r="G16" s="579">
        <f>+SUM('Eje I-Calidad de vida'!AO71:AS75)</f>
        <v>73255343</v>
      </c>
      <c r="H16" s="589">
        <f>SUM(D16:G16)</f>
        <v>443255343</v>
      </c>
      <c r="I16" s="577">
        <f>+H16/$H$15</f>
        <v>1</v>
      </c>
    </row>
    <row r="17" spans="2:9" ht="8.25" customHeight="1" thickBot="1" x14ac:dyDescent="0.3">
      <c r="B17" s="573"/>
      <c r="C17" s="590"/>
      <c r="D17" s="591"/>
      <c r="E17" s="591"/>
      <c r="F17" s="591"/>
      <c r="G17" s="591"/>
      <c r="H17" s="591"/>
      <c r="I17" s="592"/>
    </row>
    <row r="18" spans="2:9" ht="15.75" thickBot="1" x14ac:dyDescent="0.3">
      <c r="B18" s="564">
        <v>2</v>
      </c>
      <c r="C18" s="593" t="s">
        <v>596</v>
      </c>
      <c r="D18" s="594">
        <f>SUM(D19,D23,D29,D37)</f>
        <v>538926704095.20001</v>
      </c>
      <c r="E18" s="594">
        <f>SUM(E19,E23,E29,E37)</f>
        <v>624857118756.06592</v>
      </c>
      <c r="F18" s="594">
        <f>SUM(F19,F23,F29,F37)</f>
        <v>713595672184.8501</v>
      </c>
      <c r="G18" s="594">
        <f>SUM(G19,G23,G29,G37)</f>
        <v>633165752417.64575</v>
      </c>
      <c r="H18" s="595">
        <f>SUM(D18:G18)</f>
        <v>2510545247453.7617</v>
      </c>
      <c r="I18" s="596">
        <f>+H18/$H$89</f>
        <v>0.70540367332014686</v>
      </c>
    </row>
    <row r="19" spans="2:9" x14ac:dyDescent="0.25">
      <c r="B19" s="568" t="s">
        <v>554</v>
      </c>
      <c r="C19" s="597" t="s">
        <v>23</v>
      </c>
      <c r="D19" s="570">
        <f>SUM(D20:D21)</f>
        <v>462986508594.25</v>
      </c>
      <c r="E19" s="570">
        <f>SUM(E20:E21)</f>
        <v>527765110451.25</v>
      </c>
      <c r="F19" s="570">
        <f>SUM(F20:F21)</f>
        <v>622177200832.25</v>
      </c>
      <c r="G19" s="570">
        <f>SUM(G20:G21)</f>
        <v>547462229405.25</v>
      </c>
      <c r="H19" s="598">
        <f>SUM(D19:G19)</f>
        <v>2160391049283</v>
      </c>
      <c r="I19" s="572">
        <f>+H19/$H$18</f>
        <v>0.86052663319814926</v>
      </c>
    </row>
    <row r="20" spans="2:9" x14ac:dyDescent="0.25">
      <c r="B20" s="573" t="s">
        <v>555</v>
      </c>
      <c r="C20" s="578" t="s">
        <v>46</v>
      </c>
      <c r="D20" s="579">
        <f>+SUM('Eje II-Desarrollo Social'!W9:AA47)</f>
        <v>454245508594.25</v>
      </c>
      <c r="E20" s="579">
        <f>+SUM('Eje II-Desarrollo Social'!AC9:AG47)</f>
        <v>499026110451.25</v>
      </c>
      <c r="F20" s="599">
        <f>+SUM('Eje II-Desarrollo Social'!AI9:AM47)</f>
        <v>543890200832.25</v>
      </c>
      <c r="G20" s="600">
        <f>+SUM('Eje II-Desarrollo Social'!AO9:AS47)</f>
        <v>529629229405.25</v>
      </c>
      <c r="H20" s="580">
        <f>SUM(D20:G20)</f>
        <v>2026791049283</v>
      </c>
      <c r="I20" s="577">
        <f>+H20/$H$19</f>
        <v>0.93815934386307531</v>
      </c>
    </row>
    <row r="21" spans="2:9" x14ac:dyDescent="0.25">
      <c r="B21" s="573" t="s">
        <v>556</v>
      </c>
      <c r="C21" s="578" t="s">
        <v>47</v>
      </c>
      <c r="D21" s="579">
        <f>+SUM('Eje II-Desarrollo Social'!W49:AA59)</f>
        <v>8741000000</v>
      </c>
      <c r="E21" s="579">
        <f>+SUM('Eje II-Desarrollo Social'!AC49:AG59)</f>
        <v>28739000000</v>
      </c>
      <c r="F21" s="599">
        <f>+SUM('Eje II-Desarrollo Social'!AI49:AM59)</f>
        <v>78287000000</v>
      </c>
      <c r="G21" s="600">
        <f>+SUM('Eje II-Desarrollo Social'!AO49:AS59)</f>
        <v>17833000000</v>
      </c>
      <c r="H21" s="580">
        <f>SUM(D21:G21)</f>
        <v>133600000000</v>
      </c>
      <c r="I21" s="577">
        <f>+H21/$H$19</f>
        <v>6.1840656136924722E-2</v>
      </c>
    </row>
    <row r="22" spans="2:9" ht="7.5" customHeight="1" x14ac:dyDescent="0.25">
      <c r="B22" s="573"/>
      <c r="C22" s="581"/>
      <c r="D22" s="582"/>
      <c r="E22" s="582"/>
      <c r="F22" s="582"/>
      <c r="G22" s="583"/>
      <c r="H22" s="584"/>
      <c r="I22" s="585"/>
    </row>
    <row r="23" spans="2:9" x14ac:dyDescent="0.25">
      <c r="B23" s="568" t="s">
        <v>557</v>
      </c>
      <c r="C23" s="586" t="s">
        <v>24</v>
      </c>
      <c r="D23" s="587">
        <f>SUM(D24:D27)</f>
        <v>68088221998.550003</v>
      </c>
      <c r="E23" s="587">
        <f>SUM(E24:E27)</f>
        <v>88591142353.190002</v>
      </c>
      <c r="F23" s="587">
        <f>SUM(F24:F27)</f>
        <v>82471152761.459991</v>
      </c>
      <c r="G23" s="587">
        <f>SUM(G24:G27)</f>
        <v>76270464731.043396</v>
      </c>
      <c r="H23" s="588">
        <f>SUM(D23:G23)</f>
        <v>315420981844.24341</v>
      </c>
      <c r="I23" s="572">
        <f>+H23/$H$18</f>
        <v>0.12563843737297656</v>
      </c>
    </row>
    <row r="24" spans="2:9" x14ac:dyDescent="0.25">
      <c r="B24" s="573" t="s">
        <v>558</v>
      </c>
      <c r="C24" s="578" t="s">
        <v>51</v>
      </c>
      <c r="D24" s="579">
        <f>+SUM('Eje II-Desarrollo Social'!W61:AA96)</f>
        <v>11800049401.550003</v>
      </c>
      <c r="E24" s="579">
        <f>+SUM('Eje II-Desarrollo Social'!AC61:AG96)</f>
        <v>12151678691.999996</v>
      </c>
      <c r="F24" s="579">
        <f>+SUM('Eje II-Desarrollo Social'!AI61:AM96)</f>
        <v>12517146141.499996</v>
      </c>
      <c r="G24" s="600">
        <f>+SUM('Eje II-Desarrollo Social'!AO61:AS96)</f>
        <v>12893643646.123404</v>
      </c>
      <c r="H24" s="601">
        <f>SUM(D24:G24)</f>
        <v>49362517881.173401</v>
      </c>
      <c r="I24" s="577">
        <f>+H24/$H$23</f>
        <v>0.15649725516848742</v>
      </c>
    </row>
    <row r="25" spans="2:9" x14ac:dyDescent="0.25">
      <c r="B25" s="573" t="s">
        <v>559</v>
      </c>
      <c r="C25" s="578" t="s">
        <v>48</v>
      </c>
      <c r="D25" s="579">
        <f>+SUM('Eje II-Desarrollo Social'!W98:AA100)</f>
        <v>45376227429</v>
      </c>
      <c r="E25" s="579">
        <f>+SUM('Eje II-Desarrollo Social'!AC98:AG100)</f>
        <v>47039138468.190002</v>
      </c>
      <c r="F25" s="579">
        <f>+SUM('Eje II-Desarrollo Social'!AI98:AM100)</f>
        <v>48772907098.959999</v>
      </c>
      <c r="G25" s="600">
        <f>+SUM('Eje II-Desarrollo Social'!AO98:AS100)</f>
        <v>50581140282.919998</v>
      </c>
      <c r="H25" s="601">
        <f>SUM(D25:G25)</f>
        <v>191769413279.07001</v>
      </c>
      <c r="I25" s="577">
        <f>+H25/$H$23</f>
        <v>0.60797925413144138</v>
      </c>
    </row>
    <row r="26" spans="2:9" x14ac:dyDescent="0.25">
      <c r="B26" s="573" t="s">
        <v>560</v>
      </c>
      <c r="C26" s="578" t="s">
        <v>49</v>
      </c>
      <c r="D26" s="579">
        <f>+SUM('Eje II-Desarrollo Social'!W103:AA110)</f>
        <v>7127945168</v>
      </c>
      <c r="E26" s="579">
        <f>+SUM('Eje II-Desarrollo Social'!AC103:AG110)</f>
        <v>27712773248</v>
      </c>
      <c r="F26" s="579">
        <f>+SUM('Eje II-Desarrollo Social'!AI103:AM110)</f>
        <v>19781695320</v>
      </c>
      <c r="G26" s="600">
        <f>+SUM('Eje II-Desarrollo Social'!AO103:AS110)</f>
        <v>10246488712</v>
      </c>
      <c r="H26" s="601">
        <f>SUM(D26:G26)</f>
        <v>64868902448</v>
      </c>
      <c r="I26" s="577">
        <f>+H26/$H$23</f>
        <v>0.20565817171932024</v>
      </c>
    </row>
    <row r="27" spans="2:9" x14ac:dyDescent="0.25">
      <c r="B27" s="573" t="s">
        <v>561</v>
      </c>
      <c r="C27" s="578" t="s">
        <v>50</v>
      </c>
      <c r="D27" s="579">
        <f>+SUM('Eje II-Desarrollo Social'!W112:AA118)</f>
        <v>3784000000</v>
      </c>
      <c r="E27" s="579">
        <f>+SUM('Eje II-Desarrollo Social'!AC112:AG118)</f>
        <v>1687551945</v>
      </c>
      <c r="F27" s="579">
        <f>+SUM('Eje II-Desarrollo Social'!AI112:AM118)</f>
        <v>1399404201</v>
      </c>
      <c r="G27" s="600">
        <f>+SUM('Eje II-Desarrollo Social'!AO112:AS118)</f>
        <v>2549192090</v>
      </c>
      <c r="H27" s="602">
        <f>SUM(D27:G27)</f>
        <v>9420148236</v>
      </c>
      <c r="I27" s="577">
        <f>+H27/$H$23</f>
        <v>2.9865318980751003E-2</v>
      </c>
    </row>
    <row r="28" spans="2:9" ht="7.5" customHeight="1" x14ac:dyDescent="0.25">
      <c r="B28" s="573"/>
      <c r="C28" s="581"/>
      <c r="D28" s="582"/>
      <c r="E28" s="582"/>
      <c r="F28" s="582"/>
      <c r="G28" s="583"/>
      <c r="H28" s="584"/>
      <c r="I28" s="585"/>
    </row>
    <row r="29" spans="2:9" x14ac:dyDescent="0.25">
      <c r="B29" s="568" t="s">
        <v>562</v>
      </c>
      <c r="C29" s="586" t="s">
        <v>25</v>
      </c>
      <c r="D29" s="587">
        <f>SUM(D30:D35)</f>
        <v>7851973502.3999996</v>
      </c>
      <c r="E29" s="587">
        <f>SUM(E30:E35)</f>
        <v>8500865951.6259432</v>
      </c>
      <c r="F29" s="587">
        <f>SUM(F30:F35)</f>
        <v>8947318591.1401539</v>
      </c>
      <c r="G29" s="587">
        <f>SUM(G30:G35)</f>
        <v>9433058281.3523331</v>
      </c>
      <c r="H29" s="588">
        <f t="shared" ref="H29:H35" si="3">SUM(D29:G29)</f>
        <v>34733216326.518433</v>
      </c>
      <c r="I29" s="572">
        <f>+H29/$H$18</f>
        <v>1.383492942887425E-2</v>
      </c>
    </row>
    <row r="30" spans="2:9" x14ac:dyDescent="0.25">
      <c r="B30" s="573" t="s">
        <v>563</v>
      </c>
      <c r="C30" s="578" t="s">
        <v>52</v>
      </c>
      <c r="D30" s="579">
        <f>+SUM('Eje II-Desarrollo Social'!W120:AA128)</f>
        <v>2683641806.9000001</v>
      </c>
      <c r="E30" s="579">
        <f>+SUM('Eje II-Desarrollo Social'!AC120:AG128)</f>
        <v>2857600540.9060049</v>
      </c>
      <c r="F30" s="579">
        <f>+SUM('Eje II-Desarrollo Social'!AI120:AM128)</f>
        <v>3043366516.6991906</v>
      </c>
      <c r="G30" s="600">
        <f>+SUM('Eje II-Desarrollo Social'!AO120:AS128)</f>
        <v>3241761933.9414115</v>
      </c>
      <c r="H30" s="589">
        <f t="shared" si="3"/>
        <v>11826370798.446608</v>
      </c>
      <c r="I30" s="577">
        <f t="shared" ref="I30:I35" si="4">+H30/$H$29</f>
        <v>0.34049166904872274</v>
      </c>
    </row>
    <row r="31" spans="2:9" x14ac:dyDescent="0.25">
      <c r="B31" s="573" t="s">
        <v>564</v>
      </c>
      <c r="C31" s="578" t="s">
        <v>53</v>
      </c>
      <c r="D31" s="579">
        <f>+SUM('Eje II-Desarrollo Social'!W130:AA132)</f>
        <v>1025383632</v>
      </c>
      <c r="E31" s="579">
        <f>+SUM('Eje II-Desarrollo Social'!AC130:AG132)</f>
        <v>1091850936.815516</v>
      </c>
      <c r="F31" s="579">
        <f>+SUM('Eje II-Desarrollo Social'!AI130:AM132)</f>
        <v>1162829631.4233699</v>
      </c>
      <c r="G31" s="600">
        <f>+SUM('Eje II-Desarrollo Social'!AO130:AS132)</f>
        <v>1238633865.8733766</v>
      </c>
      <c r="H31" s="589">
        <f t="shared" si="3"/>
        <v>4518698066.1122627</v>
      </c>
      <c r="I31" s="577">
        <f t="shared" si="4"/>
        <v>0.13009731156576726</v>
      </c>
    </row>
    <row r="32" spans="2:9" x14ac:dyDescent="0.25">
      <c r="B32" s="573" t="s">
        <v>565</v>
      </c>
      <c r="C32" s="578" t="s">
        <v>54</v>
      </c>
      <c r="D32" s="579">
        <f>+SUM('Eje II-Desarrollo Social'!W134:AA135)</f>
        <v>110779977.5</v>
      </c>
      <c r="E32" s="579">
        <f>+SUM('Eje II-Desarrollo Social'!AC134:AG135)</f>
        <v>117960945.01570748</v>
      </c>
      <c r="F32" s="579">
        <f>+SUM('Eje II-Desarrollo Social'!AI134:AM135)</f>
        <v>125629311.9099424</v>
      </c>
      <c r="G32" s="600">
        <f>+SUM('Eje II-Desarrollo Social'!AO134:AS135)</f>
        <v>133819019.16478175</v>
      </c>
      <c r="H32" s="589">
        <f t="shared" si="3"/>
        <v>488189253.59043163</v>
      </c>
      <c r="I32" s="577">
        <f t="shared" si="4"/>
        <v>1.4055400139194839E-2</v>
      </c>
    </row>
    <row r="33" spans="2:9" x14ac:dyDescent="0.25">
      <c r="B33" s="573" t="s">
        <v>599</v>
      </c>
      <c r="C33" s="578" t="s">
        <v>55</v>
      </c>
      <c r="D33" s="579">
        <f>+SUM('Eje II-Desarrollo Social'!W137:AA139)</f>
        <v>295682039</v>
      </c>
      <c r="E33" s="579">
        <f>+SUM('Eje II-Desarrollo Social'!AC137:AG139)</f>
        <v>314848707.86900002</v>
      </c>
      <c r="F33" s="579">
        <f>+SUM('Eje II-Desarrollo Social'!AI137:AM139)</f>
        <v>335316290.57289016</v>
      </c>
      <c r="G33" s="600">
        <f>+SUM('Eje II-Desarrollo Social'!AO137:AS139)</f>
        <v>357175378.75016177</v>
      </c>
      <c r="H33" s="589">
        <f t="shared" si="3"/>
        <v>1303022416.1920519</v>
      </c>
      <c r="I33" s="577">
        <f t="shared" si="4"/>
        <v>3.7515167151312978E-2</v>
      </c>
    </row>
    <row r="34" spans="2:9" x14ac:dyDescent="0.25">
      <c r="B34" s="573" t="s">
        <v>600</v>
      </c>
      <c r="C34" s="578" t="s">
        <v>56</v>
      </c>
      <c r="D34" s="579">
        <f>+SUM('Eje II-Desarrollo Social'!W141:AA144)</f>
        <v>3550988063</v>
      </c>
      <c r="E34" s="579">
        <f>+SUM('Eje II-Desarrollo Social'!AC141:AG144)</f>
        <v>3921082506.6419001</v>
      </c>
      <c r="F34" s="579">
        <f>+SUM('Eje II-Desarrollo Social'!AI141:AM144)</f>
        <v>4069814059.5213499</v>
      </c>
      <c r="G34" s="600">
        <f>+SUM('Eje II-Desarrollo Social'!AO141:AS144)</f>
        <v>4237591866.5318651</v>
      </c>
      <c r="H34" s="589">
        <f t="shared" si="3"/>
        <v>15779476495.695114</v>
      </c>
      <c r="I34" s="577">
        <f t="shared" si="4"/>
        <v>0.45430507636713319</v>
      </c>
    </row>
    <row r="35" spans="2:9" x14ac:dyDescent="0.25">
      <c r="B35" s="573" t="s">
        <v>601</v>
      </c>
      <c r="C35" s="578" t="s">
        <v>57</v>
      </c>
      <c r="D35" s="579">
        <f>+SUM('Eje II-Desarrollo Social'!W146:AA152)</f>
        <v>185497984</v>
      </c>
      <c r="E35" s="579">
        <f>+SUM('Eje II-Desarrollo Social'!AC146:AG152)</f>
        <v>197522314.37781471</v>
      </c>
      <c r="F35" s="579">
        <f>+SUM('Eje II-Desarrollo Social'!AI146:AM152)</f>
        <v>210362781.01341006</v>
      </c>
      <c r="G35" s="600">
        <f>+SUM('Eje II-Desarrollo Social'!AO146:AS152)</f>
        <v>224076217.09073624</v>
      </c>
      <c r="H35" s="589">
        <f t="shared" si="3"/>
        <v>817459296.48196101</v>
      </c>
      <c r="I35" s="577">
        <f t="shared" si="4"/>
        <v>2.353537572786888E-2</v>
      </c>
    </row>
    <row r="36" spans="2:9" ht="7.5" customHeight="1" x14ac:dyDescent="0.25">
      <c r="B36" s="573"/>
      <c r="C36" s="581"/>
      <c r="D36" s="582"/>
      <c r="E36" s="582"/>
      <c r="F36" s="582"/>
      <c r="G36" s="583"/>
      <c r="H36" s="584"/>
      <c r="I36" s="585"/>
    </row>
    <row r="37" spans="2:9" x14ac:dyDescent="0.25">
      <c r="B37" s="568" t="s">
        <v>566</v>
      </c>
      <c r="C37" s="586" t="s">
        <v>26</v>
      </c>
      <c r="D37" s="587">
        <f>SUM(D38:D38)</f>
        <v>0</v>
      </c>
      <c r="E37" s="587">
        <f>SUM(E38:E38)</f>
        <v>0</v>
      </c>
      <c r="F37" s="587">
        <f>SUM(F38:F38)</f>
        <v>0</v>
      </c>
      <c r="G37" s="587">
        <f>SUM(G38:G38)</f>
        <v>0</v>
      </c>
      <c r="H37" s="588">
        <f>SUM(D37:G37)</f>
        <v>0</v>
      </c>
      <c r="I37" s="572">
        <f>+H37/$H$18</f>
        <v>0</v>
      </c>
    </row>
    <row r="38" spans="2:9" ht="15.75" thickBot="1" x14ac:dyDescent="0.3">
      <c r="B38" s="573" t="s">
        <v>567</v>
      </c>
      <c r="C38" s="603" t="s">
        <v>58</v>
      </c>
      <c r="D38" s="599">
        <f>+SUM('Eje II-Desarrollo Social'!W154:AA162)</f>
        <v>0</v>
      </c>
      <c r="E38" s="599">
        <f>+SUM('Eje II-Desarrollo Social'!AC154:AG162)</f>
        <v>0</v>
      </c>
      <c r="F38" s="599">
        <f>+SUM('Eje II-Desarrollo Social'!AI154:AM162)</f>
        <v>0</v>
      </c>
      <c r="G38" s="604">
        <f>+SUM('Eje II-Desarrollo Social'!AO154:AS162)</f>
        <v>0</v>
      </c>
      <c r="H38" s="605">
        <f>SUM(D38:G38)</f>
        <v>0</v>
      </c>
      <c r="I38" s="606" t="e">
        <f>+H38/$H$37</f>
        <v>#DIV/0!</v>
      </c>
    </row>
    <row r="39" spans="2:9" ht="8.25" customHeight="1" thickBot="1" x14ac:dyDescent="0.3">
      <c r="B39" s="573"/>
      <c r="C39" s="590"/>
      <c r="D39" s="591"/>
      <c r="E39" s="591"/>
      <c r="F39" s="591"/>
      <c r="G39" s="591"/>
      <c r="H39" s="591"/>
      <c r="I39" s="607"/>
    </row>
    <row r="40" spans="2:9" ht="15.75" thickBot="1" x14ac:dyDescent="0.3">
      <c r="B40" s="564">
        <v>3</v>
      </c>
      <c r="C40" s="608" t="s">
        <v>18</v>
      </c>
      <c r="D40" s="609">
        <f>SUM(D41,D44,D48,D52,D57,D61)</f>
        <v>226561218132.74536</v>
      </c>
      <c r="E40" s="609">
        <f>SUM(E41,E44,E48,E52,E57,E61)</f>
        <v>224423878248.57129</v>
      </c>
      <c r="F40" s="609">
        <f>SUM(F41,F44,F48,F52,F57,F61)</f>
        <v>233302962806.23157</v>
      </c>
      <c r="G40" s="609">
        <f>SUM(G41,G44,G48,G52,G57,G61)</f>
        <v>193774258944.29407</v>
      </c>
      <c r="H40" s="610">
        <f>SUM(D40:G40)</f>
        <v>878062318131.84229</v>
      </c>
      <c r="I40" s="611">
        <f>+H40/$H$89</f>
        <v>0.24671468687624701</v>
      </c>
    </row>
    <row r="41" spans="2:9" x14ac:dyDescent="0.25">
      <c r="B41" s="568" t="s">
        <v>568</v>
      </c>
      <c r="C41" s="569" t="s">
        <v>27</v>
      </c>
      <c r="D41" s="570">
        <f>SUM(D42:D42)</f>
        <v>11419065780.345196</v>
      </c>
      <c r="E41" s="570">
        <f>SUM(E42:E42)</f>
        <v>42242570401.94519</v>
      </c>
      <c r="F41" s="570">
        <f>SUM(F42:F42)</f>
        <v>36092570401.94519</v>
      </c>
      <c r="G41" s="570">
        <f>SUM(G42:G42)</f>
        <v>24530818091.145195</v>
      </c>
      <c r="H41" s="612">
        <f>SUM(D41:G41)</f>
        <v>114285024675.38077</v>
      </c>
      <c r="I41" s="572">
        <f>+H41/$H$40</f>
        <v>0.13015593804154196</v>
      </c>
    </row>
    <row r="42" spans="2:9" x14ac:dyDescent="0.25">
      <c r="B42" s="573" t="s">
        <v>569</v>
      </c>
      <c r="C42" s="578" t="s">
        <v>59</v>
      </c>
      <c r="D42" s="579">
        <f>+SUM('Eje III-Revolución Productiva'!W9:AA29)</f>
        <v>11419065780.345196</v>
      </c>
      <c r="E42" s="579">
        <f>+SUM('Eje III-Revolución Productiva'!AC9:AG29)</f>
        <v>42242570401.94519</v>
      </c>
      <c r="F42" s="579">
        <f>+SUM('Eje III-Revolución Productiva'!AI9:AM29)</f>
        <v>36092570401.94519</v>
      </c>
      <c r="G42" s="600">
        <f>+SUM('Eje III-Revolución Productiva'!AO9:AS29)</f>
        <v>24530818091.145195</v>
      </c>
      <c r="H42" s="613">
        <f>SUM(D42:G42)</f>
        <v>114285024675.38077</v>
      </c>
      <c r="I42" s="577">
        <f>+H42/$H$41</f>
        <v>1</v>
      </c>
    </row>
    <row r="43" spans="2:9" ht="7.5" customHeight="1" x14ac:dyDescent="0.25">
      <c r="B43" s="573"/>
      <c r="C43" s="581"/>
      <c r="D43" s="582"/>
      <c r="E43" s="582"/>
      <c r="F43" s="582"/>
      <c r="G43" s="583"/>
      <c r="H43" s="614"/>
      <c r="I43" s="615"/>
    </row>
    <row r="44" spans="2:9" x14ac:dyDescent="0.25">
      <c r="B44" s="568" t="s">
        <v>570</v>
      </c>
      <c r="C44" s="586" t="s">
        <v>28</v>
      </c>
      <c r="D44" s="587">
        <f>SUM(D45:D46)</f>
        <v>1181042746.3626118</v>
      </c>
      <c r="E44" s="587">
        <f>SUM(E45:E46)</f>
        <v>885000000</v>
      </c>
      <c r="F44" s="587">
        <f>SUM(F45:F46)</f>
        <v>610000000</v>
      </c>
      <c r="G44" s="587">
        <f>SUM(G45:G46)</f>
        <v>870000000</v>
      </c>
      <c r="H44" s="612">
        <f t="shared" ref="H44:H55" si="5">SUM(D44:G44)</f>
        <v>3546042746.3626118</v>
      </c>
      <c r="I44" s="572">
        <f>+H44/$H$40</f>
        <v>4.0384864184892268E-3</v>
      </c>
    </row>
    <row r="45" spans="2:9" x14ac:dyDescent="0.25">
      <c r="B45" s="573" t="s">
        <v>571</v>
      </c>
      <c r="C45" s="578" t="s">
        <v>60</v>
      </c>
      <c r="D45" s="579">
        <f>+SUM('Eje III-Revolución Productiva'!W31:AA45)</f>
        <v>1181042746.3626118</v>
      </c>
      <c r="E45" s="579">
        <f>+SUM('Eje III-Revolución Productiva'!AC31:AG45)</f>
        <v>885000000</v>
      </c>
      <c r="F45" s="579">
        <f>+SUM('Eje III-Revolución Productiva'!AI31:AM45)</f>
        <v>610000000</v>
      </c>
      <c r="G45" s="600">
        <f>+SUM('Eje III-Revolución Productiva'!AO31:AS45)</f>
        <v>870000000</v>
      </c>
      <c r="H45" s="613">
        <f t="shared" si="5"/>
        <v>3546042746.3626118</v>
      </c>
      <c r="I45" s="577">
        <f>+H45/$H$44</f>
        <v>1</v>
      </c>
    </row>
    <row r="46" spans="2:9" x14ac:dyDescent="0.25">
      <c r="B46" s="573" t="s">
        <v>572</v>
      </c>
      <c r="C46" s="603" t="s">
        <v>61</v>
      </c>
      <c r="D46" s="599">
        <f>+SUM('Eje III-Revolución Productiva'!W47:AA52)</f>
        <v>0</v>
      </c>
      <c r="E46" s="599">
        <f>+SUM('Eje III-Revolución Productiva'!AC47:AG52)</f>
        <v>0</v>
      </c>
      <c r="F46" s="599">
        <f>+SUM('Eje III-Revolución Productiva'!AI47:AM52)</f>
        <v>0</v>
      </c>
      <c r="G46" s="604">
        <f>+SUM('Eje III-Revolución Productiva'!AO47:AS52)</f>
        <v>0</v>
      </c>
      <c r="H46" s="616">
        <f t="shared" si="5"/>
        <v>0</v>
      </c>
      <c r="I46" s="606">
        <f>+H46/$H$44</f>
        <v>0</v>
      </c>
    </row>
    <row r="47" spans="2:9" ht="7.5" customHeight="1" x14ac:dyDescent="0.25">
      <c r="B47" s="573"/>
      <c r="C47" s="581"/>
      <c r="D47" s="582"/>
      <c r="E47" s="582"/>
      <c r="F47" s="582"/>
      <c r="G47" s="583"/>
      <c r="H47" s="614"/>
      <c r="I47" s="615"/>
    </row>
    <row r="48" spans="2:9" x14ac:dyDescent="0.25">
      <c r="B48" s="568" t="s">
        <v>573</v>
      </c>
      <c r="C48" s="586" t="s">
        <v>29</v>
      </c>
      <c r="D48" s="587">
        <f>SUM(D49:D50)</f>
        <v>650000000</v>
      </c>
      <c r="E48" s="587">
        <f>SUM(E49:E50)</f>
        <v>694733113.98000002</v>
      </c>
      <c r="F48" s="587">
        <f>SUM(F49:F50)</f>
        <v>742600978.94880009</v>
      </c>
      <c r="G48" s="587">
        <f>SUM(G49:G50)</f>
        <v>793825638.32572806</v>
      </c>
      <c r="H48" s="612">
        <f t="shared" si="5"/>
        <v>2881159731.254528</v>
      </c>
      <c r="I48" s="572">
        <f>+H48/$H$40</f>
        <v>3.2812702148344759E-3</v>
      </c>
    </row>
    <row r="49" spans="2:9" x14ac:dyDescent="0.25">
      <c r="B49" s="573" t="s">
        <v>574</v>
      </c>
      <c r="C49" s="578" t="s">
        <v>62</v>
      </c>
      <c r="D49" s="579">
        <f>+SUM('Eje III-Revolución Productiva'!W54:AA59)</f>
        <v>650000000</v>
      </c>
      <c r="E49" s="579">
        <f>+SUM('Eje III-Revolución Productiva'!AC54:AG59)</f>
        <v>694733113.98000002</v>
      </c>
      <c r="F49" s="579">
        <f>+SUM('Eje III-Revolución Productiva'!AI54:AM59)</f>
        <v>742600978.94880009</v>
      </c>
      <c r="G49" s="600">
        <f>+SUM('Eje III-Revolución Productiva'!AO54:AS59)</f>
        <v>793825638.32572806</v>
      </c>
      <c r="H49" s="613">
        <f t="shared" si="5"/>
        <v>2881159731.254528</v>
      </c>
      <c r="I49" s="577">
        <f>+H49/$H$48</f>
        <v>1</v>
      </c>
    </row>
    <row r="50" spans="2:9" ht="18" customHeight="1" x14ac:dyDescent="0.25">
      <c r="B50" s="573" t="s">
        <v>575</v>
      </c>
      <c r="C50" s="617" t="s">
        <v>63</v>
      </c>
      <c r="D50" s="618">
        <f>+SUM('Eje III-Revolución Productiva'!W61:AA71)</f>
        <v>0</v>
      </c>
      <c r="E50" s="618">
        <f>+SUM('Eje III-Revolución Productiva'!AC61:AG71)</f>
        <v>0</v>
      </c>
      <c r="F50" s="618">
        <f>+SUM('Eje III-Revolución Productiva'!AI61:AM71)</f>
        <v>0</v>
      </c>
      <c r="G50" s="619">
        <f>+SUM('Eje III-Revolución Productiva'!AO61:AS71)</f>
        <v>0</v>
      </c>
      <c r="H50" s="616">
        <f t="shared" si="5"/>
        <v>0</v>
      </c>
      <c r="I50" s="606">
        <f>+H50/$H$48</f>
        <v>0</v>
      </c>
    </row>
    <row r="51" spans="2:9" ht="7.5" customHeight="1" x14ac:dyDescent="0.25">
      <c r="B51" s="573"/>
      <c r="C51" s="581"/>
      <c r="D51" s="582"/>
      <c r="E51" s="582"/>
      <c r="F51" s="582"/>
      <c r="G51" s="583"/>
      <c r="H51" s="614"/>
      <c r="I51" s="615"/>
    </row>
    <row r="52" spans="2:9" x14ac:dyDescent="0.25">
      <c r="B52" s="568" t="s">
        <v>576</v>
      </c>
      <c r="C52" s="586" t="s">
        <v>30</v>
      </c>
      <c r="D52" s="587">
        <f>SUM(D53:D55)</f>
        <v>185502952237.75</v>
      </c>
      <c r="E52" s="587">
        <f>SUM(E53:E55)</f>
        <v>151686490818.3085</v>
      </c>
      <c r="F52" s="587">
        <f>SUM(F53:F55)</f>
        <v>167716664765</v>
      </c>
      <c r="G52" s="587">
        <f>SUM(G53:G55)</f>
        <v>162594969065.47314</v>
      </c>
      <c r="H52" s="612">
        <f t="shared" si="5"/>
        <v>667501076886.53162</v>
      </c>
      <c r="I52" s="572">
        <f>+H52/$H$40</f>
        <v>0.76019783915417427</v>
      </c>
    </row>
    <row r="53" spans="2:9" x14ac:dyDescent="0.25">
      <c r="B53" s="573" t="s">
        <v>577</v>
      </c>
      <c r="C53" s="578" t="s">
        <v>64</v>
      </c>
      <c r="D53" s="579">
        <f>+SUM('Eje III-Revolución Productiva'!W73:AA96)</f>
        <v>119458399937.75</v>
      </c>
      <c r="E53" s="579">
        <f>+SUM('Eje III-Revolución Productiva'!AC73:AG96)</f>
        <v>122386823206</v>
      </c>
      <c r="F53" s="579">
        <f>+SUM('Eje III-Revolución Productiva'!AI73:AM96)</f>
        <v>129168594835</v>
      </c>
      <c r="G53" s="600">
        <f>+SUM('Eje III-Revolución Productiva'!AO73:AS96)</f>
        <v>136663093942.24998</v>
      </c>
      <c r="H53" s="613">
        <f t="shared" si="5"/>
        <v>507676911921</v>
      </c>
      <c r="I53" s="577">
        <f>+H53/$H$52</f>
        <v>0.76056343502693691</v>
      </c>
    </row>
    <row r="54" spans="2:9" x14ac:dyDescent="0.25">
      <c r="B54" s="573" t="s">
        <v>578</v>
      </c>
      <c r="C54" s="578" t="s">
        <v>65</v>
      </c>
      <c r="D54" s="579">
        <f>+SUM('Eje III-Revolución Productiva'!W98:AA103)</f>
        <v>0</v>
      </c>
      <c r="E54" s="579">
        <f>+SUM('Eje III-Revolución Productiva'!AC98:AG103)</f>
        <v>3567050000</v>
      </c>
      <c r="F54" s="579">
        <f>+SUM('Eje III-Revolución Productiva'!AI98:AM103)</f>
        <v>7394100000</v>
      </c>
      <c r="G54" s="600">
        <f>+SUM('Eje III-Revolución Productiva'!AO98:AS103)</f>
        <v>9038850000</v>
      </c>
      <c r="H54" s="613">
        <f t="shared" si="5"/>
        <v>20000000000</v>
      </c>
      <c r="I54" s="577">
        <f>+H54/$H$52</f>
        <v>2.9962498477586422E-2</v>
      </c>
    </row>
    <row r="55" spans="2:9" x14ac:dyDescent="0.25">
      <c r="B55" s="573" t="s">
        <v>609</v>
      </c>
      <c r="C55" s="620" t="s">
        <v>66</v>
      </c>
      <c r="D55" s="621">
        <f>+SUM('Eje III-Revolución Productiva'!W105:AA136)</f>
        <v>66044552300</v>
      </c>
      <c r="E55" s="621">
        <f>+SUM('Eje III-Revolución Productiva'!AC105:AG136)</f>
        <v>25732617612.308502</v>
      </c>
      <c r="F55" s="621">
        <f>+SUM('Eje III-Revolución Productiva'!AI105:AM136)</f>
        <v>31153969930</v>
      </c>
      <c r="G55" s="622">
        <f>+SUM('Eje III-Revolución Productiva'!AO105:AS136)</f>
        <v>16893025123.223141</v>
      </c>
      <c r="H55" s="613">
        <f t="shared" si="5"/>
        <v>139824164965.53165</v>
      </c>
      <c r="I55" s="577">
        <f>+H55/$H$52</f>
        <v>0.20947406649547673</v>
      </c>
    </row>
    <row r="56" spans="2:9" ht="7.5" customHeight="1" x14ac:dyDescent="0.25">
      <c r="B56" s="573"/>
      <c r="C56" s="581"/>
      <c r="D56" s="582"/>
      <c r="E56" s="582"/>
      <c r="F56" s="582"/>
      <c r="G56" s="583"/>
      <c r="H56" s="614"/>
      <c r="I56" s="585"/>
    </row>
    <row r="57" spans="2:9" x14ac:dyDescent="0.25">
      <c r="B57" s="568" t="s">
        <v>603</v>
      </c>
      <c r="C57" s="586" t="s">
        <v>31</v>
      </c>
      <c r="D57" s="587">
        <f>SUM(D58:D59)</f>
        <v>27808157368.287567</v>
      </c>
      <c r="E57" s="587">
        <f>SUM(E58:E59)</f>
        <v>28915083914.33757</v>
      </c>
      <c r="F57" s="587">
        <f>SUM(F58:F59)</f>
        <v>28141126660.33757</v>
      </c>
      <c r="G57" s="587">
        <f>SUM(G58:G59)</f>
        <v>4984646149.3500004</v>
      </c>
      <c r="H57" s="612">
        <f>SUM(D57:G57)</f>
        <v>89849014092.312714</v>
      </c>
      <c r="I57" s="572">
        <f>+H57/$H$40</f>
        <v>0.10232646617096004</v>
      </c>
    </row>
    <row r="58" spans="2:9" x14ac:dyDescent="0.25">
      <c r="B58" s="573" t="s">
        <v>605</v>
      </c>
      <c r="C58" s="578" t="s">
        <v>67</v>
      </c>
      <c r="D58" s="579">
        <f>+SUM('Eje III-Revolución Productiva'!W138:AA150)</f>
        <v>210000000</v>
      </c>
      <c r="E58" s="579">
        <f>+SUM('Eje III-Revolución Productiva'!AC138:AG150)</f>
        <v>1685000000</v>
      </c>
      <c r="F58" s="579">
        <f>+SUM('Eje III-Revolución Productiva'!AI138:AM150)</f>
        <v>911042746</v>
      </c>
      <c r="G58" s="600">
        <f>+SUM('Eje III-Revolución Productiva'!AO138:AS150)</f>
        <v>740000000</v>
      </c>
      <c r="H58" s="613">
        <f>SUM(D58:G58)</f>
        <v>3546042746</v>
      </c>
      <c r="I58" s="577">
        <f>+H58/$H$57</f>
        <v>3.9466685103041008E-2</v>
      </c>
    </row>
    <row r="59" spans="2:9" x14ac:dyDescent="0.25">
      <c r="B59" s="573" t="s">
        <v>606</v>
      </c>
      <c r="C59" s="578" t="s">
        <v>68</v>
      </c>
      <c r="D59" s="579">
        <f>+SUM('Eje III-Revolución Productiva'!W152:AA164)</f>
        <v>27598157368.287567</v>
      </c>
      <c r="E59" s="579">
        <f>+SUM('Eje III-Revolución Productiva'!AC152:AG164)</f>
        <v>27230083914.33757</v>
      </c>
      <c r="F59" s="579">
        <f>+SUM('Eje III-Revolución Productiva'!AI152:AM164)</f>
        <v>27230083914.33757</v>
      </c>
      <c r="G59" s="600">
        <f>+SUM('Eje III-Revolución Productiva'!AO152:AS164)</f>
        <v>4244646149.3500004</v>
      </c>
      <c r="H59" s="623">
        <f>SUM(D59:G59)</f>
        <v>86302971346.312714</v>
      </c>
      <c r="I59" s="577">
        <f>+H59/$H$57</f>
        <v>0.96053331489695903</v>
      </c>
    </row>
    <row r="60" spans="2:9" ht="7.5" customHeight="1" x14ac:dyDescent="0.25">
      <c r="B60" s="573"/>
      <c r="C60" s="581"/>
      <c r="D60" s="582"/>
      <c r="E60" s="582"/>
      <c r="F60" s="582"/>
      <c r="G60" s="583"/>
      <c r="H60" s="614"/>
      <c r="I60" s="585"/>
    </row>
    <row r="61" spans="2:9" x14ac:dyDescent="0.25">
      <c r="B61" s="568" t="s">
        <v>604</v>
      </c>
      <c r="C61" s="624" t="s">
        <v>32</v>
      </c>
      <c r="D61" s="587">
        <f>SUM(D62:D62)</f>
        <v>0</v>
      </c>
      <c r="E61" s="587">
        <f>SUM(E62:E62)</f>
        <v>0</v>
      </c>
      <c r="F61" s="587">
        <f>SUM(F62:F62)</f>
        <v>0</v>
      </c>
      <c r="G61" s="587">
        <f>SUM(G62:G62)</f>
        <v>0</v>
      </c>
      <c r="H61" s="612">
        <f>SUM(D61:G61)</f>
        <v>0</v>
      </c>
      <c r="I61" s="572">
        <f>+H61/$H$40</f>
        <v>0</v>
      </c>
    </row>
    <row r="62" spans="2:9" ht="24" customHeight="1" thickBot="1" x14ac:dyDescent="0.3">
      <c r="B62" s="573" t="s">
        <v>607</v>
      </c>
      <c r="C62" s="603" t="s">
        <v>602</v>
      </c>
      <c r="D62" s="599">
        <f>+SUM('Eje III-Revolución Productiva'!W166:AA168)</f>
        <v>0</v>
      </c>
      <c r="E62" s="599">
        <f>+SUM('Eje III-Revolución Productiva'!AC166:AG168)</f>
        <v>0</v>
      </c>
      <c r="F62" s="599">
        <f>+SUM('Eje III-Revolución Productiva'!AI166:AM168)</f>
        <v>0</v>
      </c>
      <c r="G62" s="604">
        <f>+SUM('Eje III-Revolución Productiva'!AO166:AS168)</f>
        <v>0</v>
      </c>
      <c r="H62" s="616">
        <f>SUM(D62:G62)</f>
        <v>0</v>
      </c>
      <c r="I62" s="606" t="e">
        <f>+H62/$H$61</f>
        <v>#DIV/0!</v>
      </c>
    </row>
    <row r="63" spans="2:9" ht="9" customHeight="1" thickBot="1" x14ac:dyDescent="0.3">
      <c r="B63" s="573"/>
      <c r="C63" s="590"/>
      <c r="D63" s="591"/>
      <c r="E63" s="591"/>
      <c r="F63" s="591"/>
      <c r="G63" s="591"/>
      <c r="H63" s="591"/>
      <c r="I63" s="607"/>
    </row>
    <row r="64" spans="2:9" ht="15.75" thickBot="1" x14ac:dyDescent="0.3">
      <c r="B64" s="564">
        <v>4</v>
      </c>
      <c r="C64" s="625" t="s">
        <v>19</v>
      </c>
      <c r="D64" s="626">
        <f>SUM(D65,D68)</f>
        <v>4645602614</v>
      </c>
      <c r="E64" s="626">
        <f>SUM(E65,E68)</f>
        <v>12821351089</v>
      </c>
      <c r="F64" s="626">
        <f>SUM(F65,F68)</f>
        <v>12899754716</v>
      </c>
      <c r="G64" s="626">
        <f>SUM(G65,G68)</f>
        <v>6058748411</v>
      </c>
      <c r="H64" s="627">
        <f>SUM(D64:G64)</f>
        <v>36425456830</v>
      </c>
      <c r="I64" s="628">
        <f>+H64/$H$89</f>
        <v>1.0234689486798291E-2</v>
      </c>
    </row>
    <row r="65" spans="2:9" ht="30" x14ac:dyDescent="0.25">
      <c r="B65" s="568" t="s">
        <v>579</v>
      </c>
      <c r="C65" s="597" t="s">
        <v>33</v>
      </c>
      <c r="D65" s="570">
        <f>SUM(D66)</f>
        <v>3030000000</v>
      </c>
      <c r="E65" s="570">
        <f>SUM(E66)</f>
        <v>11124151135</v>
      </c>
      <c r="F65" s="570">
        <f>SUM(F66)</f>
        <v>11116152678</v>
      </c>
      <c r="G65" s="570">
        <f>SUM(G66)</f>
        <v>4183627000</v>
      </c>
      <c r="H65" s="612">
        <f>SUM(D65:G65)</f>
        <v>29453930813</v>
      </c>
      <c r="I65" s="572">
        <f>+H65/$H$64</f>
        <v>0.80860841225584157</v>
      </c>
    </row>
    <row r="66" spans="2:9" x14ac:dyDescent="0.25">
      <c r="B66" s="573" t="s">
        <v>580</v>
      </c>
      <c r="C66" s="578" t="s">
        <v>69</v>
      </c>
      <c r="D66" s="579">
        <f>+SUM('Eje IV-Sostenibilidad Ambiental'!W9:AA22)</f>
        <v>3030000000</v>
      </c>
      <c r="E66" s="579">
        <f>+SUM('Eje IV-Sostenibilidad Ambiental'!AC9:AG22)</f>
        <v>11124151135</v>
      </c>
      <c r="F66" s="579">
        <f>+SUM('Eje IV-Sostenibilidad Ambiental'!AI9:AM22)</f>
        <v>11116152678</v>
      </c>
      <c r="G66" s="600">
        <f>+SUM('Eje IV-Sostenibilidad Ambiental'!AO9:AS22)</f>
        <v>4183627000</v>
      </c>
      <c r="H66" s="613">
        <f>SUM(D66:G66)</f>
        <v>29453930813</v>
      </c>
      <c r="I66" s="577">
        <f>+H66/$H$65</f>
        <v>1</v>
      </c>
    </row>
    <row r="67" spans="2:9" ht="6.75" customHeight="1" x14ac:dyDescent="0.25">
      <c r="B67" s="573"/>
      <c r="C67" s="581"/>
      <c r="D67" s="582"/>
      <c r="E67" s="582"/>
      <c r="F67" s="582"/>
      <c r="G67" s="583"/>
      <c r="H67" s="614"/>
      <c r="I67" s="615"/>
    </row>
    <row r="68" spans="2:9" x14ac:dyDescent="0.25">
      <c r="B68" s="568" t="s">
        <v>581</v>
      </c>
      <c r="C68" s="586" t="s">
        <v>34</v>
      </c>
      <c r="D68" s="587">
        <f>SUM(D69:D69)</f>
        <v>1615602614</v>
      </c>
      <c r="E68" s="587">
        <f>SUM(E69:E69)</f>
        <v>1697199954</v>
      </c>
      <c r="F68" s="587">
        <f>SUM(F69:F69)</f>
        <v>1783602038</v>
      </c>
      <c r="G68" s="587">
        <f>SUM(G69:G69)</f>
        <v>1875121411</v>
      </c>
      <c r="H68" s="612">
        <f>SUM(D68:G68)</f>
        <v>6971526017</v>
      </c>
      <c r="I68" s="572">
        <f>+H68/$H$64</f>
        <v>0.19139158774415843</v>
      </c>
    </row>
    <row r="69" spans="2:9" ht="15.75" thickBot="1" x14ac:dyDescent="0.3">
      <c r="B69" s="573" t="s">
        <v>582</v>
      </c>
      <c r="C69" s="578" t="s">
        <v>70</v>
      </c>
      <c r="D69" s="579">
        <f>+SUM('Eje IV-Sostenibilidad Ambiental'!$W$24:$AA$35)</f>
        <v>1615602614</v>
      </c>
      <c r="E69" s="579">
        <f>+SUM('Eje IV-Sostenibilidad Ambiental'!$AC$24:$AG$35)</f>
        <v>1697199954</v>
      </c>
      <c r="F69" s="579">
        <f>+SUM('Eje IV-Sostenibilidad Ambiental'!$AI$24:$AM$35)</f>
        <v>1783602038</v>
      </c>
      <c r="G69" s="600">
        <f>+SUM('Eje IV-Sostenibilidad Ambiental'!$AO$24:$AS$35)</f>
        <v>1875121411</v>
      </c>
      <c r="H69" s="613">
        <f>SUM(D69:G69)</f>
        <v>6971526017</v>
      </c>
      <c r="I69" s="577">
        <f>+H69/$H$68</f>
        <v>1</v>
      </c>
    </row>
    <row r="70" spans="2:9" ht="7.5" customHeight="1" thickBot="1" x14ac:dyDescent="0.3">
      <c r="B70" s="573"/>
      <c r="C70" s="590"/>
      <c r="D70" s="591"/>
      <c r="E70" s="591"/>
      <c r="F70" s="591"/>
      <c r="G70" s="591"/>
      <c r="H70" s="591"/>
      <c r="I70" s="607"/>
    </row>
    <row r="71" spans="2:9" ht="15.75" thickBot="1" x14ac:dyDescent="0.3">
      <c r="B71" s="564">
        <v>5</v>
      </c>
      <c r="C71" s="629" t="s">
        <v>20</v>
      </c>
      <c r="D71" s="630">
        <f>SUM(D72,D78,D83,D86)</f>
        <v>24616549345.43</v>
      </c>
      <c r="E71" s="630">
        <f>SUM(E72,E78,E83,E86)</f>
        <v>30374585520</v>
      </c>
      <c r="F71" s="630">
        <f>SUM(F72,F78,F83,F86)</f>
        <v>30043670026</v>
      </c>
      <c r="G71" s="630">
        <f>SUM(G72,G78,G83,G86)</f>
        <v>31076087911.66</v>
      </c>
      <c r="H71" s="631">
        <f t="shared" ref="H71:H76" si="6">SUM(D71:G71)</f>
        <v>116110892803.09</v>
      </c>
      <c r="I71" s="632">
        <f>+H71/$H$89</f>
        <v>3.2624407139784074E-2</v>
      </c>
    </row>
    <row r="72" spans="2:9" x14ac:dyDescent="0.25">
      <c r="B72" s="568" t="s">
        <v>583</v>
      </c>
      <c r="C72" s="569" t="s">
        <v>35</v>
      </c>
      <c r="D72" s="570">
        <f>SUM(D73:D76)</f>
        <v>19460441701</v>
      </c>
      <c r="E72" s="570">
        <f>SUM(E73:E76)</f>
        <v>20774866485</v>
      </c>
      <c r="F72" s="570">
        <f>SUM(F73:F76)</f>
        <v>21461269546</v>
      </c>
      <c r="G72" s="570">
        <f>SUM(G73:G76)</f>
        <v>22200420550</v>
      </c>
      <c r="H72" s="612">
        <f t="shared" si="6"/>
        <v>83896998282</v>
      </c>
      <c r="I72" s="572">
        <f>+H72/$H$71</f>
        <v>0.72255923847109804</v>
      </c>
    </row>
    <row r="73" spans="2:9" x14ac:dyDescent="0.25">
      <c r="B73" s="573" t="s">
        <v>584</v>
      </c>
      <c r="C73" s="578" t="s">
        <v>71</v>
      </c>
      <c r="D73" s="579">
        <f>+SUM('Eje V-Seguridad Convivencia'!W9:AA40)</f>
        <v>1700000000</v>
      </c>
      <c r="E73" s="579">
        <f>+SUM('Eje V-Seguridad Convivencia'!AC9:AG40)</f>
        <v>1816994298</v>
      </c>
      <c r="F73" s="579">
        <f>+SUM('Eje V-Seguridad Convivencia'!AI9:AM40)</f>
        <v>1942187176</v>
      </c>
      <c r="G73" s="600">
        <f>+SUM('Eje V-Seguridad Convivencia'!AO9:AS40)</f>
        <v>2076159363</v>
      </c>
      <c r="H73" s="613">
        <f t="shared" si="6"/>
        <v>7535340837</v>
      </c>
      <c r="I73" s="577">
        <f>+H73/$H$72</f>
        <v>8.9816572598601527E-2</v>
      </c>
    </row>
    <row r="74" spans="2:9" x14ac:dyDescent="0.25">
      <c r="B74" s="573" t="s">
        <v>585</v>
      </c>
      <c r="C74" s="578" t="s">
        <v>72</v>
      </c>
      <c r="D74" s="579">
        <f>+SUM('Eje V-Seguridad Convivencia'!W42:AA48)</f>
        <v>17360441701</v>
      </c>
      <c r="E74" s="579">
        <f>+SUM('Eje V-Seguridad Convivencia'!AC42:AG48)</f>
        <v>18544108152</v>
      </c>
      <c r="F74" s="579">
        <f>+SUM('Eje V-Seguridad Convivencia'!AI42:AM48)</f>
        <v>19090589761</v>
      </c>
      <c r="G74" s="600">
        <f>+SUM('Eje V-Seguridad Convivencia'!AO42:AS48)</f>
        <v>19680007144</v>
      </c>
      <c r="H74" s="613">
        <f t="shared" si="6"/>
        <v>74675146758</v>
      </c>
      <c r="I74" s="577">
        <f>+H74/$H$72</f>
        <v>0.89008126973741164</v>
      </c>
    </row>
    <row r="75" spans="2:9" x14ac:dyDescent="0.25">
      <c r="B75" s="573" t="s">
        <v>586</v>
      </c>
      <c r="C75" s="578" t="s">
        <v>73</v>
      </c>
      <c r="D75" s="579">
        <f>+SUM('Eje V-Seguridad Convivencia'!W50:AA60)</f>
        <v>200000000</v>
      </c>
      <c r="E75" s="579">
        <f>+SUM('Eje V-Seguridad Convivencia'!AC50:AG60)</f>
        <v>200000000</v>
      </c>
      <c r="F75" s="579">
        <f>+SUM('Eje V-Seguridad Convivencia'!AI50:AM60)</f>
        <v>200000000</v>
      </c>
      <c r="G75" s="600">
        <f>+SUM('Eje V-Seguridad Convivencia'!AO50:AS60)</f>
        <v>200000000</v>
      </c>
      <c r="H75" s="613">
        <f t="shared" si="6"/>
        <v>800000000</v>
      </c>
      <c r="I75" s="577">
        <f>+H75/$H$72</f>
        <v>9.5355020606457033E-3</v>
      </c>
    </row>
    <row r="76" spans="2:9" x14ac:dyDescent="0.25">
      <c r="B76" s="573" t="s">
        <v>608</v>
      </c>
      <c r="C76" s="578" t="s">
        <v>74</v>
      </c>
      <c r="D76" s="579">
        <f>+SUM('Eje V-Seguridad Convivencia'!W62:AA64)</f>
        <v>200000000</v>
      </c>
      <c r="E76" s="579">
        <f>+SUM('Eje V-Seguridad Convivencia'!AC62:AG64)</f>
        <v>213764035</v>
      </c>
      <c r="F76" s="579">
        <f>+SUM('Eje V-Seguridad Convivencia'!AI62:AM64)</f>
        <v>228492609</v>
      </c>
      <c r="G76" s="600">
        <f>+SUM('Eje V-Seguridad Convivencia'!AO62:AS64)</f>
        <v>244254043</v>
      </c>
      <c r="H76" s="613">
        <f t="shared" si="6"/>
        <v>886510687</v>
      </c>
      <c r="I76" s="633">
        <f>+H76/$H$72</f>
        <v>1.0566655603341172E-2</v>
      </c>
    </row>
    <row r="77" spans="2:9" ht="7.5" customHeight="1" x14ac:dyDescent="0.25">
      <c r="B77" s="573"/>
      <c r="C77" s="581"/>
      <c r="D77" s="582"/>
      <c r="E77" s="582"/>
      <c r="F77" s="582"/>
      <c r="G77" s="583"/>
      <c r="H77" s="614"/>
      <c r="I77" s="585"/>
    </row>
    <row r="78" spans="2:9" x14ac:dyDescent="0.25">
      <c r="B78" s="568" t="s">
        <v>587</v>
      </c>
      <c r="C78" s="586" t="s">
        <v>36</v>
      </c>
      <c r="D78" s="587">
        <f>SUM(D79:D81)</f>
        <v>3816107644.4299998</v>
      </c>
      <c r="E78" s="587">
        <f>SUM(E79:E81)</f>
        <v>8167500000</v>
      </c>
      <c r="F78" s="587">
        <f>SUM(F79:F81)</f>
        <v>7051500000</v>
      </c>
      <c r="G78" s="587">
        <f>SUM(G79:G81)</f>
        <v>7239165275.6599998</v>
      </c>
      <c r="H78" s="612">
        <f t="shared" ref="H78:H84" si="7">SUM(D78:G78)</f>
        <v>26274272920.09</v>
      </c>
      <c r="I78" s="572">
        <f>+H78/$H$71</f>
        <v>0.22628602955149077</v>
      </c>
    </row>
    <row r="79" spans="2:9" x14ac:dyDescent="0.25">
      <c r="B79" s="573" t="s">
        <v>588</v>
      </c>
      <c r="C79" s="603" t="s">
        <v>75</v>
      </c>
      <c r="D79" s="599">
        <v>0</v>
      </c>
      <c r="E79" s="599">
        <v>0</v>
      </c>
      <c r="F79" s="599">
        <v>0</v>
      </c>
      <c r="G79" s="604">
        <v>0</v>
      </c>
      <c r="H79" s="616">
        <f t="shared" si="7"/>
        <v>0</v>
      </c>
      <c r="I79" s="606">
        <f>+H79/$H$78</f>
        <v>0</v>
      </c>
    </row>
    <row r="80" spans="2:9" x14ac:dyDescent="0.25">
      <c r="B80" s="573" t="s">
        <v>589</v>
      </c>
      <c r="C80" s="578" t="s">
        <v>76</v>
      </c>
      <c r="D80" s="579">
        <f>+SUM('Eje V-Seguridad Convivencia'!W78:AA96)</f>
        <v>3816107644.4299998</v>
      </c>
      <c r="E80" s="579">
        <f>+SUM('Eje V-Seguridad Convivencia'!AC78:AG96)</f>
        <v>8167500000</v>
      </c>
      <c r="F80" s="579">
        <f>+SUM('Eje V-Seguridad Convivencia'!AI78:AM96)</f>
        <v>7051500000</v>
      </c>
      <c r="G80" s="600">
        <f>+SUM('Eje V-Seguridad Convivencia'!AO78:AS96)</f>
        <v>7239165275.6599998</v>
      </c>
      <c r="H80" s="634">
        <f t="shared" si="7"/>
        <v>26274272920.09</v>
      </c>
      <c r="I80" s="577">
        <f>+H80/$H$78</f>
        <v>1</v>
      </c>
    </row>
    <row r="81" spans="2:9" x14ac:dyDescent="0.25">
      <c r="B81" s="573" t="s">
        <v>590</v>
      </c>
      <c r="C81" s="603" t="s">
        <v>77</v>
      </c>
      <c r="D81" s="599">
        <v>0</v>
      </c>
      <c r="E81" s="599">
        <v>0</v>
      </c>
      <c r="F81" s="599">
        <v>0</v>
      </c>
      <c r="G81" s="604">
        <v>0</v>
      </c>
      <c r="H81" s="616">
        <f t="shared" si="7"/>
        <v>0</v>
      </c>
      <c r="I81" s="606">
        <f>+H81/$H$78</f>
        <v>0</v>
      </c>
    </row>
    <row r="82" spans="2:9" ht="7.5" customHeight="1" x14ac:dyDescent="0.25">
      <c r="B82" s="573"/>
      <c r="C82" s="581"/>
      <c r="D82" s="582"/>
      <c r="E82" s="582"/>
      <c r="F82" s="582"/>
      <c r="G82" s="583"/>
      <c r="H82" s="614"/>
      <c r="I82" s="615"/>
    </row>
    <row r="83" spans="2:9" x14ac:dyDescent="0.25">
      <c r="B83" s="568" t="s">
        <v>591</v>
      </c>
      <c r="C83" s="586" t="s">
        <v>37</v>
      </c>
      <c r="D83" s="587">
        <f>SUM(D84:D84)</f>
        <v>1340000000</v>
      </c>
      <c r="E83" s="587">
        <f>SUM(E84:E84)</f>
        <v>1432219035</v>
      </c>
      <c r="F83" s="587">
        <f>SUM(F84:F84)</f>
        <v>1530900480</v>
      </c>
      <c r="G83" s="587">
        <f>SUM(G84:G84)</f>
        <v>1636502086</v>
      </c>
      <c r="H83" s="612">
        <f t="shared" si="7"/>
        <v>5939621601</v>
      </c>
      <c r="I83" s="572">
        <f>+H83/$H$71</f>
        <v>5.1154731977411272E-2</v>
      </c>
    </row>
    <row r="84" spans="2:9" x14ac:dyDescent="0.25">
      <c r="B84" s="573" t="s">
        <v>592</v>
      </c>
      <c r="C84" s="578" t="s">
        <v>78</v>
      </c>
      <c r="D84" s="635">
        <f>+SUM('Eje V-Seguridad Convivencia'!W108:AA125)</f>
        <v>1340000000</v>
      </c>
      <c r="E84" s="579">
        <f>+SUM('Eje V-Seguridad Convivencia'!AC108:AG125)</f>
        <v>1432219035</v>
      </c>
      <c r="F84" s="579">
        <f>+SUM('Eje V-Seguridad Convivencia'!AI108:AM125)</f>
        <v>1530900480</v>
      </c>
      <c r="G84" s="600">
        <f>+SUM('Eje V-Seguridad Convivencia'!AO108:AS125)</f>
        <v>1636502086</v>
      </c>
      <c r="H84" s="613">
        <f t="shared" si="7"/>
        <v>5939621601</v>
      </c>
      <c r="I84" s="577">
        <f>+H84/$H$83</f>
        <v>1</v>
      </c>
    </row>
    <row r="85" spans="2:9" ht="7.5" customHeight="1" x14ac:dyDescent="0.25">
      <c r="B85" s="573"/>
      <c r="C85" s="581"/>
      <c r="D85" s="636"/>
      <c r="E85" s="636"/>
      <c r="F85" s="636"/>
      <c r="G85" s="637"/>
      <c r="H85" s="638"/>
      <c r="I85" s="585"/>
    </row>
    <row r="86" spans="2:9" x14ac:dyDescent="0.25">
      <c r="B86" s="573" t="s">
        <v>593</v>
      </c>
      <c r="C86" s="586" t="s">
        <v>38</v>
      </c>
      <c r="D86" s="587">
        <f>SUM(D87:D87)</f>
        <v>0</v>
      </c>
      <c r="E86" s="587">
        <f>SUM(E87:E87)</f>
        <v>0</v>
      </c>
      <c r="F86" s="587">
        <f>SUM(F87:F87)</f>
        <v>0</v>
      </c>
      <c r="G86" s="587">
        <f>SUM(G87:G87)</f>
        <v>0</v>
      </c>
      <c r="H86" s="612">
        <f>SUM(D86:G86)</f>
        <v>0</v>
      </c>
      <c r="I86" s="572">
        <f>+H86/$H$71</f>
        <v>0</v>
      </c>
    </row>
    <row r="87" spans="2:9" x14ac:dyDescent="0.25">
      <c r="B87" s="573" t="s">
        <v>594</v>
      </c>
      <c r="C87" s="603" t="s">
        <v>79</v>
      </c>
      <c r="D87" s="599">
        <v>0</v>
      </c>
      <c r="E87" s="599">
        <v>0</v>
      </c>
      <c r="F87" s="599">
        <v>0</v>
      </c>
      <c r="G87" s="604">
        <v>0</v>
      </c>
      <c r="H87" s="616">
        <f>SUM(D87:G87)</f>
        <v>0</v>
      </c>
      <c r="I87" s="606" t="e">
        <f>+H87/$H$86</f>
        <v>#DIV/0!</v>
      </c>
    </row>
    <row r="88" spans="2:9" ht="8.25" customHeight="1" thickBot="1" x14ac:dyDescent="0.3">
      <c r="B88" s="573"/>
      <c r="C88" s="590"/>
      <c r="D88" s="591"/>
      <c r="E88" s="591"/>
      <c r="F88" s="591"/>
      <c r="G88" s="591"/>
      <c r="H88" s="591"/>
      <c r="I88" s="639"/>
    </row>
    <row r="89" spans="2:9" ht="15.75" customHeight="1" thickBot="1" x14ac:dyDescent="0.3">
      <c r="C89" s="640" t="s">
        <v>597</v>
      </c>
      <c r="D89" s="641">
        <f>+D6+D18+D40+D64+D71</f>
        <v>796575074187.37537</v>
      </c>
      <c r="E89" s="642">
        <f>+E6+E18+E40+E64+E71</f>
        <v>898237327315.63721</v>
      </c>
      <c r="F89" s="642">
        <f>+F6+F18+F40+F64+F71</f>
        <v>995802213393.08167</v>
      </c>
      <c r="G89" s="642">
        <f>+G6+G18+G40+G64+G71</f>
        <v>868404628138.59985</v>
      </c>
      <c r="H89" s="643">
        <f>SUM(D89:G89)</f>
        <v>3559019243034.6943</v>
      </c>
      <c r="I89" s="644">
        <f>+H89/$H$89</f>
        <v>1</v>
      </c>
    </row>
    <row r="91" spans="2:9" x14ac:dyDescent="0.25">
      <c r="C91" s="645"/>
      <c r="D91" s="556"/>
    </row>
    <row r="92" spans="2:9" x14ac:dyDescent="0.25">
      <c r="H92" s="556"/>
    </row>
    <row r="93" spans="2:9" x14ac:dyDescent="0.25">
      <c r="H93" s="556"/>
    </row>
    <row r="94" spans="2:9" x14ac:dyDescent="0.25">
      <c r="G94" s="556"/>
      <c r="H94" s="556"/>
    </row>
    <row r="96" spans="2:9" x14ac:dyDescent="0.25">
      <c r="G96" s="558"/>
    </row>
    <row r="97" spans="7:7" x14ac:dyDescent="0.25">
      <c r="G97" s="558"/>
    </row>
  </sheetData>
  <mergeCells count="2">
    <mergeCell ref="C3:I3"/>
    <mergeCell ref="C2:I2"/>
  </mergeCells>
  <phoneticPr fontId="9" type="noConversion"/>
  <pageMargins left="0.75" right="0.75" top="1" bottom="1" header="0.5" footer="0.5"/>
  <pageSetup paperSize="9" orientation="portrait" horizontalDpi="4294967293" r:id="rId1"/>
  <headerFooter alignWithMargins="0"/>
  <ignoredErrors>
    <ignoredError sqref="I38 I87 I6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2DAE9-7255-4C29-987A-5B599B88911C}">
  <sheetPr>
    <pageSetUpPr fitToPage="1"/>
  </sheetPr>
  <dimension ref="A1:H65"/>
  <sheetViews>
    <sheetView topLeftCell="A43" zoomScaleNormal="100" zoomScaleSheetLayoutView="100" workbookViewId="0">
      <selection activeCell="G9" sqref="G9"/>
    </sheetView>
  </sheetViews>
  <sheetFormatPr baseColWidth="10" defaultRowHeight="11.25" x14ac:dyDescent="0.25"/>
  <cols>
    <col min="1" max="1" width="16.5703125" style="84" customWidth="1"/>
    <col min="2" max="2" width="31.28515625" style="94" customWidth="1"/>
    <col min="3" max="3" width="43.5703125" style="84" customWidth="1"/>
    <col min="4" max="4" width="16" style="95" customWidth="1"/>
    <col min="5" max="5" width="14.140625" style="95" customWidth="1"/>
    <col min="6" max="7" width="11.42578125" style="84"/>
    <col min="8" max="8" width="21.28515625" style="84" customWidth="1"/>
    <col min="9" max="231" width="11.42578125" style="84"/>
    <col min="232" max="232" width="16.5703125" style="84" customWidth="1"/>
    <col min="233" max="233" width="17.5703125" style="84" customWidth="1"/>
    <col min="234" max="234" width="28.140625" style="84" customWidth="1"/>
    <col min="235" max="238" width="19.5703125" style="84" bestFit="1" customWidth="1"/>
    <col min="239" max="239" width="23.28515625" style="84" customWidth="1"/>
    <col min="240" max="240" width="13.140625" style="84" customWidth="1"/>
    <col min="241" max="241" width="18.28515625" style="84" customWidth="1"/>
    <col min="242" max="242" width="16.5703125" style="84" customWidth="1"/>
    <col min="243" max="244" width="17" style="84" customWidth="1"/>
    <col min="245" max="245" width="18.140625" style="84" customWidth="1"/>
    <col min="246" max="246" width="16" style="84" customWidth="1"/>
    <col min="247" max="247" width="19" style="84" customWidth="1"/>
    <col min="248" max="248" width="18" style="84" customWidth="1"/>
    <col min="249" max="249" width="19.5703125" style="84" customWidth="1"/>
    <col min="250" max="250" width="16.28515625" style="84" customWidth="1"/>
    <col min="251" max="251" width="15.42578125" style="84" customWidth="1"/>
    <col min="252" max="252" width="14" style="84" customWidth="1"/>
    <col min="253" max="253" width="19.85546875" style="84" customWidth="1"/>
    <col min="254" max="254" width="18.5703125" style="84" customWidth="1"/>
    <col min="255" max="255" width="18" style="84" customWidth="1"/>
    <col min="256" max="256" width="16.7109375" style="84" customWidth="1"/>
    <col min="257" max="257" width="14.140625" style="84" customWidth="1"/>
    <col min="258" max="258" width="15.85546875" style="84" customWidth="1"/>
    <col min="259" max="259" width="17" style="84" customWidth="1"/>
    <col min="260" max="260" width="17.5703125" style="84" customWidth="1"/>
    <col min="261" max="261" width="19.85546875" style="84" bestFit="1" customWidth="1"/>
    <col min="262" max="487" width="11.42578125" style="84"/>
    <col min="488" max="488" width="16.5703125" style="84" customWidth="1"/>
    <col min="489" max="489" width="17.5703125" style="84" customWidth="1"/>
    <col min="490" max="490" width="28.140625" style="84" customWidth="1"/>
    <col min="491" max="494" width="19.5703125" style="84" bestFit="1" customWidth="1"/>
    <col min="495" max="495" width="23.28515625" style="84" customWidth="1"/>
    <col min="496" max="496" width="13.140625" style="84" customWidth="1"/>
    <col min="497" max="497" width="18.28515625" style="84" customWidth="1"/>
    <col min="498" max="498" width="16.5703125" style="84" customWidth="1"/>
    <col min="499" max="500" width="17" style="84" customWidth="1"/>
    <col min="501" max="501" width="18.140625" style="84" customWidth="1"/>
    <col min="502" max="502" width="16" style="84" customWidth="1"/>
    <col min="503" max="503" width="19" style="84" customWidth="1"/>
    <col min="504" max="504" width="18" style="84" customWidth="1"/>
    <col min="505" max="505" width="19.5703125" style="84" customWidth="1"/>
    <col min="506" max="506" width="16.28515625" style="84" customWidth="1"/>
    <col min="507" max="507" width="15.42578125" style="84" customWidth="1"/>
    <col min="508" max="508" width="14" style="84" customWidth="1"/>
    <col min="509" max="509" width="19.85546875" style="84" customWidth="1"/>
    <col min="510" max="510" width="18.5703125" style="84" customWidth="1"/>
    <col min="511" max="511" width="18" style="84" customWidth="1"/>
    <col min="512" max="512" width="16.7109375" style="84" customWidth="1"/>
    <col min="513" max="513" width="14.140625" style="84" customWidth="1"/>
    <col min="514" max="514" width="15.85546875" style="84" customWidth="1"/>
    <col min="515" max="515" width="17" style="84" customWidth="1"/>
    <col min="516" max="516" width="17.5703125" style="84" customWidth="1"/>
    <col min="517" max="517" width="19.85546875" style="84" bestFit="1" customWidth="1"/>
    <col min="518" max="743" width="11.42578125" style="84"/>
    <col min="744" max="744" width="16.5703125" style="84" customWidth="1"/>
    <col min="745" max="745" width="17.5703125" style="84" customWidth="1"/>
    <col min="746" max="746" width="28.140625" style="84" customWidth="1"/>
    <col min="747" max="750" width="19.5703125" style="84" bestFit="1" customWidth="1"/>
    <col min="751" max="751" width="23.28515625" style="84" customWidth="1"/>
    <col min="752" max="752" width="13.140625" style="84" customWidth="1"/>
    <col min="753" max="753" width="18.28515625" style="84" customWidth="1"/>
    <col min="754" max="754" width="16.5703125" style="84" customWidth="1"/>
    <col min="755" max="756" width="17" style="84" customWidth="1"/>
    <col min="757" max="757" width="18.140625" style="84" customWidth="1"/>
    <col min="758" max="758" width="16" style="84" customWidth="1"/>
    <col min="759" max="759" width="19" style="84" customWidth="1"/>
    <col min="760" max="760" width="18" style="84" customWidth="1"/>
    <col min="761" max="761" width="19.5703125" style="84" customWidth="1"/>
    <col min="762" max="762" width="16.28515625" style="84" customWidth="1"/>
    <col min="763" max="763" width="15.42578125" style="84" customWidth="1"/>
    <col min="764" max="764" width="14" style="84" customWidth="1"/>
    <col min="765" max="765" width="19.85546875" style="84" customWidth="1"/>
    <col min="766" max="766" width="18.5703125" style="84" customWidth="1"/>
    <col min="767" max="767" width="18" style="84" customWidth="1"/>
    <col min="768" max="768" width="16.7109375" style="84" customWidth="1"/>
    <col min="769" max="769" width="14.140625" style="84" customWidth="1"/>
    <col min="770" max="770" width="15.85546875" style="84" customWidth="1"/>
    <col min="771" max="771" width="17" style="84" customWidth="1"/>
    <col min="772" max="772" width="17.5703125" style="84" customWidth="1"/>
    <col min="773" max="773" width="19.85546875" style="84" bestFit="1" customWidth="1"/>
    <col min="774" max="999" width="11.42578125" style="84"/>
    <col min="1000" max="1000" width="16.5703125" style="84" customWidth="1"/>
    <col min="1001" max="1001" width="17.5703125" style="84" customWidth="1"/>
    <col min="1002" max="1002" width="28.140625" style="84" customWidth="1"/>
    <col min="1003" max="1006" width="19.5703125" style="84" bestFit="1" customWidth="1"/>
    <col min="1007" max="1007" width="23.28515625" style="84" customWidth="1"/>
    <col min="1008" max="1008" width="13.140625" style="84" customWidth="1"/>
    <col min="1009" max="1009" width="18.28515625" style="84" customWidth="1"/>
    <col min="1010" max="1010" width="16.5703125" style="84" customWidth="1"/>
    <col min="1011" max="1012" width="17" style="84" customWidth="1"/>
    <col min="1013" max="1013" width="18.140625" style="84" customWidth="1"/>
    <col min="1014" max="1014" width="16" style="84" customWidth="1"/>
    <col min="1015" max="1015" width="19" style="84" customWidth="1"/>
    <col min="1016" max="1016" width="18" style="84" customWidth="1"/>
    <col min="1017" max="1017" width="19.5703125" style="84" customWidth="1"/>
    <col min="1018" max="1018" width="16.28515625" style="84" customWidth="1"/>
    <col min="1019" max="1019" width="15.42578125" style="84" customWidth="1"/>
    <col min="1020" max="1020" width="14" style="84" customWidth="1"/>
    <col min="1021" max="1021" width="19.85546875" style="84" customWidth="1"/>
    <col min="1022" max="1022" width="18.5703125" style="84" customWidth="1"/>
    <col min="1023" max="1023" width="18" style="84" customWidth="1"/>
    <col min="1024" max="1024" width="16.7109375" style="84" customWidth="1"/>
    <col min="1025" max="1025" width="14.140625" style="84" customWidth="1"/>
    <col min="1026" max="1026" width="15.85546875" style="84" customWidth="1"/>
    <col min="1027" max="1027" width="17" style="84" customWidth="1"/>
    <col min="1028" max="1028" width="17.5703125" style="84" customWidth="1"/>
    <col min="1029" max="1029" width="19.85546875" style="84" bestFit="1" customWidth="1"/>
    <col min="1030" max="1255" width="11.42578125" style="84"/>
    <col min="1256" max="1256" width="16.5703125" style="84" customWidth="1"/>
    <col min="1257" max="1257" width="17.5703125" style="84" customWidth="1"/>
    <col min="1258" max="1258" width="28.140625" style="84" customWidth="1"/>
    <col min="1259" max="1262" width="19.5703125" style="84" bestFit="1" customWidth="1"/>
    <col min="1263" max="1263" width="23.28515625" style="84" customWidth="1"/>
    <col min="1264" max="1264" width="13.140625" style="84" customWidth="1"/>
    <col min="1265" max="1265" width="18.28515625" style="84" customWidth="1"/>
    <col min="1266" max="1266" width="16.5703125" style="84" customWidth="1"/>
    <col min="1267" max="1268" width="17" style="84" customWidth="1"/>
    <col min="1269" max="1269" width="18.140625" style="84" customWidth="1"/>
    <col min="1270" max="1270" width="16" style="84" customWidth="1"/>
    <col min="1271" max="1271" width="19" style="84" customWidth="1"/>
    <col min="1272" max="1272" width="18" style="84" customWidth="1"/>
    <col min="1273" max="1273" width="19.5703125" style="84" customWidth="1"/>
    <col min="1274" max="1274" width="16.28515625" style="84" customWidth="1"/>
    <col min="1275" max="1275" width="15.42578125" style="84" customWidth="1"/>
    <col min="1276" max="1276" width="14" style="84" customWidth="1"/>
    <col min="1277" max="1277" width="19.85546875" style="84" customWidth="1"/>
    <col min="1278" max="1278" width="18.5703125" style="84" customWidth="1"/>
    <col min="1279" max="1279" width="18" style="84" customWidth="1"/>
    <col min="1280" max="1280" width="16.7109375" style="84" customWidth="1"/>
    <col min="1281" max="1281" width="14.140625" style="84" customWidth="1"/>
    <col min="1282" max="1282" width="15.85546875" style="84" customWidth="1"/>
    <col min="1283" max="1283" width="17" style="84" customWidth="1"/>
    <col min="1284" max="1284" width="17.5703125" style="84" customWidth="1"/>
    <col min="1285" max="1285" width="19.85546875" style="84" bestFit="1" customWidth="1"/>
    <col min="1286" max="1511" width="11.42578125" style="84"/>
    <col min="1512" max="1512" width="16.5703125" style="84" customWidth="1"/>
    <col min="1513" max="1513" width="17.5703125" style="84" customWidth="1"/>
    <col min="1514" max="1514" width="28.140625" style="84" customWidth="1"/>
    <col min="1515" max="1518" width="19.5703125" style="84" bestFit="1" customWidth="1"/>
    <col min="1519" max="1519" width="23.28515625" style="84" customWidth="1"/>
    <col min="1520" max="1520" width="13.140625" style="84" customWidth="1"/>
    <col min="1521" max="1521" width="18.28515625" style="84" customWidth="1"/>
    <col min="1522" max="1522" width="16.5703125" style="84" customWidth="1"/>
    <col min="1523" max="1524" width="17" style="84" customWidth="1"/>
    <col min="1525" max="1525" width="18.140625" style="84" customWidth="1"/>
    <col min="1526" max="1526" width="16" style="84" customWidth="1"/>
    <col min="1527" max="1527" width="19" style="84" customWidth="1"/>
    <col min="1528" max="1528" width="18" style="84" customWidth="1"/>
    <col min="1529" max="1529" width="19.5703125" style="84" customWidth="1"/>
    <col min="1530" max="1530" width="16.28515625" style="84" customWidth="1"/>
    <col min="1531" max="1531" width="15.42578125" style="84" customWidth="1"/>
    <col min="1532" max="1532" width="14" style="84" customWidth="1"/>
    <col min="1533" max="1533" width="19.85546875" style="84" customWidth="1"/>
    <col min="1534" max="1534" width="18.5703125" style="84" customWidth="1"/>
    <col min="1535" max="1535" width="18" style="84" customWidth="1"/>
    <col min="1536" max="1536" width="16.7109375" style="84" customWidth="1"/>
    <col min="1537" max="1537" width="14.140625" style="84" customWidth="1"/>
    <col min="1538" max="1538" width="15.85546875" style="84" customWidth="1"/>
    <col min="1539" max="1539" width="17" style="84" customWidth="1"/>
    <col min="1540" max="1540" width="17.5703125" style="84" customWidth="1"/>
    <col min="1541" max="1541" width="19.85546875" style="84" bestFit="1" customWidth="1"/>
    <col min="1542" max="1767" width="11.42578125" style="84"/>
    <col min="1768" max="1768" width="16.5703125" style="84" customWidth="1"/>
    <col min="1769" max="1769" width="17.5703125" style="84" customWidth="1"/>
    <col min="1770" max="1770" width="28.140625" style="84" customWidth="1"/>
    <col min="1771" max="1774" width="19.5703125" style="84" bestFit="1" customWidth="1"/>
    <col min="1775" max="1775" width="23.28515625" style="84" customWidth="1"/>
    <col min="1776" max="1776" width="13.140625" style="84" customWidth="1"/>
    <col min="1777" max="1777" width="18.28515625" style="84" customWidth="1"/>
    <col min="1778" max="1778" width="16.5703125" style="84" customWidth="1"/>
    <col min="1779" max="1780" width="17" style="84" customWidth="1"/>
    <col min="1781" max="1781" width="18.140625" style="84" customWidth="1"/>
    <col min="1782" max="1782" width="16" style="84" customWidth="1"/>
    <col min="1783" max="1783" width="19" style="84" customWidth="1"/>
    <col min="1784" max="1784" width="18" style="84" customWidth="1"/>
    <col min="1785" max="1785" width="19.5703125" style="84" customWidth="1"/>
    <col min="1786" max="1786" width="16.28515625" style="84" customWidth="1"/>
    <col min="1787" max="1787" width="15.42578125" style="84" customWidth="1"/>
    <col min="1788" max="1788" width="14" style="84" customWidth="1"/>
    <col min="1789" max="1789" width="19.85546875" style="84" customWidth="1"/>
    <col min="1790" max="1790" width="18.5703125" style="84" customWidth="1"/>
    <col min="1791" max="1791" width="18" style="84" customWidth="1"/>
    <col min="1792" max="1792" width="16.7109375" style="84" customWidth="1"/>
    <col min="1793" max="1793" width="14.140625" style="84" customWidth="1"/>
    <col min="1794" max="1794" width="15.85546875" style="84" customWidth="1"/>
    <col min="1795" max="1795" width="17" style="84" customWidth="1"/>
    <col min="1796" max="1796" width="17.5703125" style="84" customWidth="1"/>
    <col min="1797" max="1797" width="19.85546875" style="84" bestFit="1" customWidth="1"/>
    <col min="1798" max="2023" width="11.42578125" style="84"/>
    <col min="2024" max="2024" width="16.5703125" style="84" customWidth="1"/>
    <col min="2025" max="2025" width="17.5703125" style="84" customWidth="1"/>
    <col min="2026" max="2026" width="28.140625" style="84" customWidth="1"/>
    <col min="2027" max="2030" width="19.5703125" style="84" bestFit="1" customWidth="1"/>
    <col min="2031" max="2031" width="23.28515625" style="84" customWidth="1"/>
    <col min="2032" max="2032" width="13.140625" style="84" customWidth="1"/>
    <col min="2033" max="2033" width="18.28515625" style="84" customWidth="1"/>
    <col min="2034" max="2034" width="16.5703125" style="84" customWidth="1"/>
    <col min="2035" max="2036" width="17" style="84" customWidth="1"/>
    <col min="2037" max="2037" width="18.140625" style="84" customWidth="1"/>
    <col min="2038" max="2038" width="16" style="84" customWidth="1"/>
    <col min="2039" max="2039" width="19" style="84" customWidth="1"/>
    <col min="2040" max="2040" width="18" style="84" customWidth="1"/>
    <col min="2041" max="2041" width="19.5703125" style="84" customWidth="1"/>
    <col min="2042" max="2042" width="16.28515625" style="84" customWidth="1"/>
    <col min="2043" max="2043" width="15.42578125" style="84" customWidth="1"/>
    <col min="2044" max="2044" width="14" style="84" customWidth="1"/>
    <col min="2045" max="2045" width="19.85546875" style="84" customWidth="1"/>
    <col min="2046" max="2046" width="18.5703125" style="84" customWidth="1"/>
    <col min="2047" max="2047" width="18" style="84" customWidth="1"/>
    <col min="2048" max="2048" width="16.7109375" style="84" customWidth="1"/>
    <col min="2049" max="2049" width="14.140625" style="84" customWidth="1"/>
    <col min="2050" max="2050" width="15.85546875" style="84" customWidth="1"/>
    <col min="2051" max="2051" width="17" style="84" customWidth="1"/>
    <col min="2052" max="2052" width="17.5703125" style="84" customWidth="1"/>
    <col min="2053" max="2053" width="19.85546875" style="84" bestFit="1" customWidth="1"/>
    <col min="2054" max="2279" width="11.42578125" style="84"/>
    <col min="2280" max="2280" width="16.5703125" style="84" customWidth="1"/>
    <col min="2281" max="2281" width="17.5703125" style="84" customWidth="1"/>
    <col min="2282" max="2282" width="28.140625" style="84" customWidth="1"/>
    <col min="2283" max="2286" width="19.5703125" style="84" bestFit="1" customWidth="1"/>
    <col min="2287" max="2287" width="23.28515625" style="84" customWidth="1"/>
    <col min="2288" max="2288" width="13.140625" style="84" customWidth="1"/>
    <col min="2289" max="2289" width="18.28515625" style="84" customWidth="1"/>
    <col min="2290" max="2290" width="16.5703125" style="84" customWidth="1"/>
    <col min="2291" max="2292" width="17" style="84" customWidth="1"/>
    <col min="2293" max="2293" width="18.140625" style="84" customWidth="1"/>
    <col min="2294" max="2294" width="16" style="84" customWidth="1"/>
    <col min="2295" max="2295" width="19" style="84" customWidth="1"/>
    <col min="2296" max="2296" width="18" style="84" customWidth="1"/>
    <col min="2297" max="2297" width="19.5703125" style="84" customWidth="1"/>
    <col min="2298" max="2298" width="16.28515625" style="84" customWidth="1"/>
    <col min="2299" max="2299" width="15.42578125" style="84" customWidth="1"/>
    <col min="2300" max="2300" width="14" style="84" customWidth="1"/>
    <col min="2301" max="2301" width="19.85546875" style="84" customWidth="1"/>
    <col min="2302" max="2302" width="18.5703125" style="84" customWidth="1"/>
    <col min="2303" max="2303" width="18" style="84" customWidth="1"/>
    <col min="2304" max="2304" width="16.7109375" style="84" customWidth="1"/>
    <col min="2305" max="2305" width="14.140625" style="84" customWidth="1"/>
    <col min="2306" max="2306" width="15.85546875" style="84" customWidth="1"/>
    <col min="2307" max="2307" width="17" style="84" customWidth="1"/>
    <col min="2308" max="2308" width="17.5703125" style="84" customWidth="1"/>
    <col min="2309" max="2309" width="19.85546875" style="84" bestFit="1" customWidth="1"/>
    <col min="2310" max="2535" width="11.42578125" style="84"/>
    <col min="2536" max="2536" width="16.5703125" style="84" customWidth="1"/>
    <col min="2537" max="2537" width="17.5703125" style="84" customWidth="1"/>
    <col min="2538" max="2538" width="28.140625" style="84" customWidth="1"/>
    <col min="2539" max="2542" width="19.5703125" style="84" bestFit="1" customWidth="1"/>
    <col min="2543" max="2543" width="23.28515625" style="84" customWidth="1"/>
    <col min="2544" max="2544" width="13.140625" style="84" customWidth="1"/>
    <col min="2545" max="2545" width="18.28515625" style="84" customWidth="1"/>
    <col min="2546" max="2546" width="16.5703125" style="84" customWidth="1"/>
    <col min="2547" max="2548" width="17" style="84" customWidth="1"/>
    <col min="2549" max="2549" width="18.140625" style="84" customWidth="1"/>
    <col min="2550" max="2550" width="16" style="84" customWidth="1"/>
    <col min="2551" max="2551" width="19" style="84" customWidth="1"/>
    <col min="2552" max="2552" width="18" style="84" customWidth="1"/>
    <col min="2553" max="2553" width="19.5703125" style="84" customWidth="1"/>
    <col min="2554" max="2554" width="16.28515625" style="84" customWidth="1"/>
    <col min="2555" max="2555" width="15.42578125" style="84" customWidth="1"/>
    <col min="2556" max="2556" width="14" style="84" customWidth="1"/>
    <col min="2557" max="2557" width="19.85546875" style="84" customWidth="1"/>
    <col min="2558" max="2558" width="18.5703125" style="84" customWidth="1"/>
    <col min="2559" max="2559" width="18" style="84" customWidth="1"/>
    <col min="2560" max="2560" width="16.7109375" style="84" customWidth="1"/>
    <col min="2561" max="2561" width="14.140625" style="84" customWidth="1"/>
    <col min="2562" max="2562" width="15.85546875" style="84" customWidth="1"/>
    <col min="2563" max="2563" width="17" style="84" customWidth="1"/>
    <col min="2564" max="2564" width="17.5703125" style="84" customWidth="1"/>
    <col min="2565" max="2565" width="19.85546875" style="84" bestFit="1" customWidth="1"/>
    <col min="2566" max="2791" width="11.42578125" style="84"/>
    <col min="2792" max="2792" width="16.5703125" style="84" customWidth="1"/>
    <col min="2793" max="2793" width="17.5703125" style="84" customWidth="1"/>
    <col min="2794" max="2794" width="28.140625" style="84" customWidth="1"/>
    <col min="2795" max="2798" width="19.5703125" style="84" bestFit="1" customWidth="1"/>
    <col min="2799" max="2799" width="23.28515625" style="84" customWidth="1"/>
    <col min="2800" max="2800" width="13.140625" style="84" customWidth="1"/>
    <col min="2801" max="2801" width="18.28515625" style="84" customWidth="1"/>
    <col min="2802" max="2802" width="16.5703125" style="84" customWidth="1"/>
    <col min="2803" max="2804" width="17" style="84" customWidth="1"/>
    <col min="2805" max="2805" width="18.140625" style="84" customWidth="1"/>
    <col min="2806" max="2806" width="16" style="84" customWidth="1"/>
    <col min="2807" max="2807" width="19" style="84" customWidth="1"/>
    <col min="2808" max="2808" width="18" style="84" customWidth="1"/>
    <col min="2809" max="2809" width="19.5703125" style="84" customWidth="1"/>
    <col min="2810" max="2810" width="16.28515625" style="84" customWidth="1"/>
    <col min="2811" max="2811" width="15.42578125" style="84" customWidth="1"/>
    <col min="2812" max="2812" width="14" style="84" customWidth="1"/>
    <col min="2813" max="2813" width="19.85546875" style="84" customWidth="1"/>
    <col min="2814" max="2814" width="18.5703125" style="84" customWidth="1"/>
    <col min="2815" max="2815" width="18" style="84" customWidth="1"/>
    <col min="2816" max="2816" width="16.7109375" style="84" customWidth="1"/>
    <col min="2817" max="2817" width="14.140625" style="84" customWidth="1"/>
    <col min="2818" max="2818" width="15.85546875" style="84" customWidth="1"/>
    <col min="2819" max="2819" width="17" style="84" customWidth="1"/>
    <col min="2820" max="2820" width="17.5703125" style="84" customWidth="1"/>
    <col min="2821" max="2821" width="19.85546875" style="84" bestFit="1" customWidth="1"/>
    <col min="2822" max="3047" width="11.42578125" style="84"/>
    <col min="3048" max="3048" width="16.5703125" style="84" customWidth="1"/>
    <col min="3049" max="3049" width="17.5703125" style="84" customWidth="1"/>
    <col min="3050" max="3050" width="28.140625" style="84" customWidth="1"/>
    <col min="3051" max="3054" width="19.5703125" style="84" bestFit="1" customWidth="1"/>
    <col min="3055" max="3055" width="23.28515625" style="84" customWidth="1"/>
    <col min="3056" max="3056" width="13.140625" style="84" customWidth="1"/>
    <col min="3057" max="3057" width="18.28515625" style="84" customWidth="1"/>
    <col min="3058" max="3058" width="16.5703125" style="84" customWidth="1"/>
    <col min="3059" max="3060" width="17" style="84" customWidth="1"/>
    <col min="3061" max="3061" width="18.140625" style="84" customWidth="1"/>
    <col min="3062" max="3062" width="16" style="84" customWidth="1"/>
    <col min="3063" max="3063" width="19" style="84" customWidth="1"/>
    <col min="3064" max="3064" width="18" style="84" customWidth="1"/>
    <col min="3065" max="3065" width="19.5703125" style="84" customWidth="1"/>
    <col min="3066" max="3066" width="16.28515625" style="84" customWidth="1"/>
    <col min="3067" max="3067" width="15.42578125" style="84" customWidth="1"/>
    <col min="3068" max="3068" width="14" style="84" customWidth="1"/>
    <col min="3069" max="3069" width="19.85546875" style="84" customWidth="1"/>
    <col min="3070" max="3070" width="18.5703125" style="84" customWidth="1"/>
    <col min="3071" max="3071" width="18" style="84" customWidth="1"/>
    <col min="3072" max="3072" width="16.7109375" style="84" customWidth="1"/>
    <col min="3073" max="3073" width="14.140625" style="84" customWidth="1"/>
    <col min="3074" max="3074" width="15.85546875" style="84" customWidth="1"/>
    <col min="3075" max="3075" width="17" style="84" customWidth="1"/>
    <col min="3076" max="3076" width="17.5703125" style="84" customWidth="1"/>
    <col min="3077" max="3077" width="19.85546875" style="84" bestFit="1" customWidth="1"/>
    <col min="3078" max="3303" width="11.42578125" style="84"/>
    <col min="3304" max="3304" width="16.5703125" style="84" customWidth="1"/>
    <col min="3305" max="3305" width="17.5703125" style="84" customWidth="1"/>
    <col min="3306" max="3306" width="28.140625" style="84" customWidth="1"/>
    <col min="3307" max="3310" width="19.5703125" style="84" bestFit="1" customWidth="1"/>
    <col min="3311" max="3311" width="23.28515625" style="84" customWidth="1"/>
    <col min="3312" max="3312" width="13.140625" style="84" customWidth="1"/>
    <col min="3313" max="3313" width="18.28515625" style="84" customWidth="1"/>
    <col min="3314" max="3314" width="16.5703125" style="84" customWidth="1"/>
    <col min="3315" max="3316" width="17" style="84" customWidth="1"/>
    <col min="3317" max="3317" width="18.140625" style="84" customWidth="1"/>
    <col min="3318" max="3318" width="16" style="84" customWidth="1"/>
    <col min="3319" max="3319" width="19" style="84" customWidth="1"/>
    <col min="3320" max="3320" width="18" style="84" customWidth="1"/>
    <col min="3321" max="3321" width="19.5703125" style="84" customWidth="1"/>
    <col min="3322" max="3322" width="16.28515625" style="84" customWidth="1"/>
    <col min="3323" max="3323" width="15.42578125" style="84" customWidth="1"/>
    <col min="3324" max="3324" width="14" style="84" customWidth="1"/>
    <col min="3325" max="3325" width="19.85546875" style="84" customWidth="1"/>
    <col min="3326" max="3326" width="18.5703125" style="84" customWidth="1"/>
    <col min="3327" max="3327" width="18" style="84" customWidth="1"/>
    <col min="3328" max="3328" width="16.7109375" style="84" customWidth="1"/>
    <col min="3329" max="3329" width="14.140625" style="84" customWidth="1"/>
    <col min="3330" max="3330" width="15.85546875" style="84" customWidth="1"/>
    <col min="3331" max="3331" width="17" style="84" customWidth="1"/>
    <col min="3332" max="3332" width="17.5703125" style="84" customWidth="1"/>
    <col min="3333" max="3333" width="19.85546875" style="84" bestFit="1" customWidth="1"/>
    <col min="3334" max="3559" width="11.42578125" style="84"/>
    <col min="3560" max="3560" width="16.5703125" style="84" customWidth="1"/>
    <col min="3561" max="3561" width="17.5703125" style="84" customWidth="1"/>
    <col min="3562" max="3562" width="28.140625" style="84" customWidth="1"/>
    <col min="3563" max="3566" width="19.5703125" style="84" bestFit="1" customWidth="1"/>
    <col min="3567" max="3567" width="23.28515625" style="84" customWidth="1"/>
    <col min="3568" max="3568" width="13.140625" style="84" customWidth="1"/>
    <col min="3569" max="3569" width="18.28515625" style="84" customWidth="1"/>
    <col min="3570" max="3570" width="16.5703125" style="84" customWidth="1"/>
    <col min="3571" max="3572" width="17" style="84" customWidth="1"/>
    <col min="3573" max="3573" width="18.140625" style="84" customWidth="1"/>
    <col min="3574" max="3574" width="16" style="84" customWidth="1"/>
    <col min="3575" max="3575" width="19" style="84" customWidth="1"/>
    <col min="3576" max="3576" width="18" style="84" customWidth="1"/>
    <col min="3577" max="3577" width="19.5703125" style="84" customWidth="1"/>
    <col min="3578" max="3578" width="16.28515625" style="84" customWidth="1"/>
    <col min="3579" max="3579" width="15.42578125" style="84" customWidth="1"/>
    <col min="3580" max="3580" width="14" style="84" customWidth="1"/>
    <col min="3581" max="3581" width="19.85546875" style="84" customWidth="1"/>
    <col min="3582" max="3582" width="18.5703125" style="84" customWidth="1"/>
    <col min="3583" max="3583" width="18" style="84" customWidth="1"/>
    <col min="3584" max="3584" width="16.7109375" style="84" customWidth="1"/>
    <col min="3585" max="3585" width="14.140625" style="84" customWidth="1"/>
    <col min="3586" max="3586" width="15.85546875" style="84" customWidth="1"/>
    <col min="3587" max="3587" width="17" style="84" customWidth="1"/>
    <col min="3588" max="3588" width="17.5703125" style="84" customWidth="1"/>
    <col min="3589" max="3589" width="19.85546875" style="84" bestFit="1" customWidth="1"/>
    <col min="3590" max="3815" width="11.42578125" style="84"/>
    <col min="3816" max="3816" width="16.5703125" style="84" customWidth="1"/>
    <col min="3817" max="3817" width="17.5703125" style="84" customWidth="1"/>
    <col min="3818" max="3818" width="28.140625" style="84" customWidth="1"/>
    <col min="3819" max="3822" width="19.5703125" style="84" bestFit="1" customWidth="1"/>
    <col min="3823" max="3823" width="23.28515625" style="84" customWidth="1"/>
    <col min="3824" max="3824" width="13.140625" style="84" customWidth="1"/>
    <col min="3825" max="3825" width="18.28515625" style="84" customWidth="1"/>
    <col min="3826" max="3826" width="16.5703125" style="84" customWidth="1"/>
    <col min="3827" max="3828" width="17" style="84" customWidth="1"/>
    <col min="3829" max="3829" width="18.140625" style="84" customWidth="1"/>
    <col min="3830" max="3830" width="16" style="84" customWidth="1"/>
    <col min="3831" max="3831" width="19" style="84" customWidth="1"/>
    <col min="3832" max="3832" width="18" style="84" customWidth="1"/>
    <col min="3833" max="3833" width="19.5703125" style="84" customWidth="1"/>
    <col min="3834" max="3834" width="16.28515625" style="84" customWidth="1"/>
    <col min="3835" max="3835" width="15.42578125" style="84" customWidth="1"/>
    <col min="3836" max="3836" width="14" style="84" customWidth="1"/>
    <col min="3837" max="3837" width="19.85546875" style="84" customWidth="1"/>
    <col min="3838" max="3838" width="18.5703125" style="84" customWidth="1"/>
    <col min="3839" max="3839" width="18" style="84" customWidth="1"/>
    <col min="3840" max="3840" width="16.7109375" style="84" customWidth="1"/>
    <col min="3841" max="3841" width="14.140625" style="84" customWidth="1"/>
    <col min="3842" max="3842" width="15.85546875" style="84" customWidth="1"/>
    <col min="3843" max="3843" width="17" style="84" customWidth="1"/>
    <col min="3844" max="3844" width="17.5703125" style="84" customWidth="1"/>
    <col min="3845" max="3845" width="19.85546875" style="84" bestFit="1" customWidth="1"/>
    <col min="3846" max="4071" width="11.42578125" style="84"/>
    <col min="4072" max="4072" width="16.5703125" style="84" customWidth="1"/>
    <col min="4073" max="4073" width="17.5703125" style="84" customWidth="1"/>
    <col min="4074" max="4074" width="28.140625" style="84" customWidth="1"/>
    <col min="4075" max="4078" width="19.5703125" style="84" bestFit="1" customWidth="1"/>
    <col min="4079" max="4079" width="23.28515625" style="84" customWidth="1"/>
    <col min="4080" max="4080" width="13.140625" style="84" customWidth="1"/>
    <col min="4081" max="4081" width="18.28515625" style="84" customWidth="1"/>
    <col min="4082" max="4082" width="16.5703125" style="84" customWidth="1"/>
    <col min="4083" max="4084" width="17" style="84" customWidth="1"/>
    <col min="4085" max="4085" width="18.140625" style="84" customWidth="1"/>
    <col min="4086" max="4086" width="16" style="84" customWidth="1"/>
    <col min="4087" max="4087" width="19" style="84" customWidth="1"/>
    <col min="4088" max="4088" width="18" style="84" customWidth="1"/>
    <col min="4089" max="4089" width="19.5703125" style="84" customWidth="1"/>
    <col min="4090" max="4090" width="16.28515625" style="84" customWidth="1"/>
    <col min="4091" max="4091" width="15.42578125" style="84" customWidth="1"/>
    <col min="4092" max="4092" width="14" style="84" customWidth="1"/>
    <col min="4093" max="4093" width="19.85546875" style="84" customWidth="1"/>
    <col min="4094" max="4094" width="18.5703125" style="84" customWidth="1"/>
    <col min="4095" max="4095" width="18" style="84" customWidth="1"/>
    <col min="4096" max="4096" width="16.7109375" style="84" customWidth="1"/>
    <col min="4097" max="4097" width="14.140625" style="84" customWidth="1"/>
    <col min="4098" max="4098" width="15.85546875" style="84" customWidth="1"/>
    <col min="4099" max="4099" width="17" style="84" customWidth="1"/>
    <col min="4100" max="4100" width="17.5703125" style="84" customWidth="1"/>
    <col min="4101" max="4101" width="19.85546875" style="84" bestFit="1" customWidth="1"/>
    <col min="4102" max="4327" width="11.42578125" style="84"/>
    <col min="4328" max="4328" width="16.5703125" style="84" customWidth="1"/>
    <col min="4329" max="4329" width="17.5703125" style="84" customWidth="1"/>
    <col min="4330" max="4330" width="28.140625" style="84" customWidth="1"/>
    <col min="4331" max="4334" width="19.5703125" style="84" bestFit="1" customWidth="1"/>
    <col min="4335" max="4335" width="23.28515625" style="84" customWidth="1"/>
    <col min="4336" max="4336" width="13.140625" style="84" customWidth="1"/>
    <col min="4337" max="4337" width="18.28515625" style="84" customWidth="1"/>
    <col min="4338" max="4338" width="16.5703125" style="84" customWidth="1"/>
    <col min="4339" max="4340" width="17" style="84" customWidth="1"/>
    <col min="4341" max="4341" width="18.140625" style="84" customWidth="1"/>
    <col min="4342" max="4342" width="16" style="84" customWidth="1"/>
    <col min="4343" max="4343" width="19" style="84" customWidth="1"/>
    <col min="4344" max="4344" width="18" style="84" customWidth="1"/>
    <col min="4345" max="4345" width="19.5703125" style="84" customWidth="1"/>
    <col min="4346" max="4346" width="16.28515625" style="84" customWidth="1"/>
    <col min="4347" max="4347" width="15.42578125" style="84" customWidth="1"/>
    <col min="4348" max="4348" width="14" style="84" customWidth="1"/>
    <col min="4349" max="4349" width="19.85546875" style="84" customWidth="1"/>
    <col min="4350" max="4350" width="18.5703125" style="84" customWidth="1"/>
    <col min="4351" max="4351" width="18" style="84" customWidth="1"/>
    <col min="4352" max="4352" width="16.7109375" style="84" customWidth="1"/>
    <col min="4353" max="4353" width="14.140625" style="84" customWidth="1"/>
    <col min="4354" max="4354" width="15.85546875" style="84" customWidth="1"/>
    <col min="4355" max="4355" width="17" style="84" customWidth="1"/>
    <col min="4356" max="4356" width="17.5703125" style="84" customWidth="1"/>
    <col min="4357" max="4357" width="19.85546875" style="84" bestFit="1" customWidth="1"/>
    <col min="4358" max="4583" width="11.42578125" style="84"/>
    <col min="4584" max="4584" width="16.5703125" style="84" customWidth="1"/>
    <col min="4585" max="4585" width="17.5703125" style="84" customWidth="1"/>
    <col min="4586" max="4586" width="28.140625" style="84" customWidth="1"/>
    <col min="4587" max="4590" width="19.5703125" style="84" bestFit="1" customWidth="1"/>
    <col min="4591" max="4591" width="23.28515625" style="84" customWidth="1"/>
    <col min="4592" max="4592" width="13.140625" style="84" customWidth="1"/>
    <col min="4593" max="4593" width="18.28515625" style="84" customWidth="1"/>
    <col min="4594" max="4594" width="16.5703125" style="84" customWidth="1"/>
    <col min="4595" max="4596" width="17" style="84" customWidth="1"/>
    <col min="4597" max="4597" width="18.140625" style="84" customWidth="1"/>
    <col min="4598" max="4598" width="16" style="84" customWidth="1"/>
    <col min="4599" max="4599" width="19" style="84" customWidth="1"/>
    <col min="4600" max="4600" width="18" style="84" customWidth="1"/>
    <col min="4601" max="4601" width="19.5703125" style="84" customWidth="1"/>
    <col min="4602" max="4602" width="16.28515625" style="84" customWidth="1"/>
    <col min="4603" max="4603" width="15.42578125" style="84" customWidth="1"/>
    <col min="4604" max="4604" width="14" style="84" customWidth="1"/>
    <col min="4605" max="4605" width="19.85546875" style="84" customWidth="1"/>
    <col min="4606" max="4606" width="18.5703125" style="84" customWidth="1"/>
    <col min="4607" max="4607" width="18" style="84" customWidth="1"/>
    <col min="4608" max="4608" width="16.7109375" style="84" customWidth="1"/>
    <col min="4609" max="4609" width="14.140625" style="84" customWidth="1"/>
    <col min="4610" max="4610" width="15.85546875" style="84" customWidth="1"/>
    <col min="4611" max="4611" width="17" style="84" customWidth="1"/>
    <col min="4612" max="4612" width="17.5703125" style="84" customWidth="1"/>
    <col min="4613" max="4613" width="19.85546875" style="84" bestFit="1" customWidth="1"/>
    <col min="4614" max="4839" width="11.42578125" style="84"/>
    <col min="4840" max="4840" width="16.5703125" style="84" customWidth="1"/>
    <col min="4841" max="4841" width="17.5703125" style="84" customWidth="1"/>
    <col min="4842" max="4842" width="28.140625" style="84" customWidth="1"/>
    <col min="4843" max="4846" width="19.5703125" style="84" bestFit="1" customWidth="1"/>
    <col min="4847" max="4847" width="23.28515625" style="84" customWidth="1"/>
    <col min="4848" max="4848" width="13.140625" style="84" customWidth="1"/>
    <col min="4849" max="4849" width="18.28515625" style="84" customWidth="1"/>
    <col min="4850" max="4850" width="16.5703125" style="84" customWidth="1"/>
    <col min="4851" max="4852" width="17" style="84" customWidth="1"/>
    <col min="4853" max="4853" width="18.140625" style="84" customWidth="1"/>
    <col min="4854" max="4854" width="16" style="84" customWidth="1"/>
    <col min="4855" max="4855" width="19" style="84" customWidth="1"/>
    <col min="4856" max="4856" width="18" style="84" customWidth="1"/>
    <col min="4857" max="4857" width="19.5703125" style="84" customWidth="1"/>
    <col min="4858" max="4858" width="16.28515625" style="84" customWidth="1"/>
    <col min="4859" max="4859" width="15.42578125" style="84" customWidth="1"/>
    <col min="4860" max="4860" width="14" style="84" customWidth="1"/>
    <col min="4861" max="4861" width="19.85546875" style="84" customWidth="1"/>
    <col min="4862" max="4862" width="18.5703125" style="84" customWidth="1"/>
    <col min="4863" max="4863" width="18" style="84" customWidth="1"/>
    <col min="4864" max="4864" width="16.7109375" style="84" customWidth="1"/>
    <col min="4865" max="4865" width="14.140625" style="84" customWidth="1"/>
    <col min="4866" max="4866" width="15.85546875" style="84" customWidth="1"/>
    <col min="4867" max="4867" width="17" style="84" customWidth="1"/>
    <col min="4868" max="4868" width="17.5703125" style="84" customWidth="1"/>
    <col min="4869" max="4869" width="19.85546875" style="84" bestFit="1" customWidth="1"/>
    <col min="4870" max="5095" width="11.42578125" style="84"/>
    <col min="5096" max="5096" width="16.5703125" style="84" customWidth="1"/>
    <col min="5097" max="5097" width="17.5703125" style="84" customWidth="1"/>
    <col min="5098" max="5098" width="28.140625" style="84" customWidth="1"/>
    <col min="5099" max="5102" width="19.5703125" style="84" bestFit="1" customWidth="1"/>
    <col min="5103" max="5103" width="23.28515625" style="84" customWidth="1"/>
    <col min="5104" max="5104" width="13.140625" style="84" customWidth="1"/>
    <col min="5105" max="5105" width="18.28515625" style="84" customWidth="1"/>
    <col min="5106" max="5106" width="16.5703125" style="84" customWidth="1"/>
    <col min="5107" max="5108" width="17" style="84" customWidth="1"/>
    <col min="5109" max="5109" width="18.140625" style="84" customWidth="1"/>
    <col min="5110" max="5110" width="16" style="84" customWidth="1"/>
    <col min="5111" max="5111" width="19" style="84" customWidth="1"/>
    <col min="5112" max="5112" width="18" style="84" customWidth="1"/>
    <col min="5113" max="5113" width="19.5703125" style="84" customWidth="1"/>
    <col min="5114" max="5114" width="16.28515625" style="84" customWidth="1"/>
    <col min="5115" max="5115" width="15.42578125" style="84" customWidth="1"/>
    <col min="5116" max="5116" width="14" style="84" customWidth="1"/>
    <col min="5117" max="5117" width="19.85546875" style="84" customWidth="1"/>
    <col min="5118" max="5118" width="18.5703125" style="84" customWidth="1"/>
    <col min="5119" max="5119" width="18" style="84" customWidth="1"/>
    <col min="5120" max="5120" width="16.7109375" style="84" customWidth="1"/>
    <col min="5121" max="5121" width="14.140625" style="84" customWidth="1"/>
    <col min="5122" max="5122" width="15.85546875" style="84" customWidth="1"/>
    <col min="5123" max="5123" width="17" style="84" customWidth="1"/>
    <col min="5124" max="5124" width="17.5703125" style="84" customWidth="1"/>
    <col min="5125" max="5125" width="19.85546875" style="84" bestFit="1" customWidth="1"/>
    <col min="5126" max="5351" width="11.42578125" style="84"/>
    <col min="5352" max="5352" width="16.5703125" style="84" customWidth="1"/>
    <col min="5353" max="5353" width="17.5703125" style="84" customWidth="1"/>
    <col min="5354" max="5354" width="28.140625" style="84" customWidth="1"/>
    <col min="5355" max="5358" width="19.5703125" style="84" bestFit="1" customWidth="1"/>
    <col min="5359" max="5359" width="23.28515625" style="84" customWidth="1"/>
    <col min="5360" max="5360" width="13.140625" style="84" customWidth="1"/>
    <col min="5361" max="5361" width="18.28515625" style="84" customWidth="1"/>
    <col min="5362" max="5362" width="16.5703125" style="84" customWidth="1"/>
    <col min="5363" max="5364" width="17" style="84" customWidth="1"/>
    <col min="5365" max="5365" width="18.140625" style="84" customWidth="1"/>
    <col min="5366" max="5366" width="16" style="84" customWidth="1"/>
    <col min="5367" max="5367" width="19" style="84" customWidth="1"/>
    <col min="5368" max="5368" width="18" style="84" customWidth="1"/>
    <col min="5369" max="5369" width="19.5703125" style="84" customWidth="1"/>
    <col min="5370" max="5370" width="16.28515625" style="84" customWidth="1"/>
    <col min="5371" max="5371" width="15.42578125" style="84" customWidth="1"/>
    <col min="5372" max="5372" width="14" style="84" customWidth="1"/>
    <col min="5373" max="5373" width="19.85546875" style="84" customWidth="1"/>
    <col min="5374" max="5374" width="18.5703125" style="84" customWidth="1"/>
    <col min="5375" max="5375" width="18" style="84" customWidth="1"/>
    <col min="5376" max="5376" width="16.7109375" style="84" customWidth="1"/>
    <col min="5377" max="5377" width="14.140625" style="84" customWidth="1"/>
    <col min="5378" max="5378" width="15.85546875" style="84" customWidth="1"/>
    <col min="5379" max="5379" width="17" style="84" customWidth="1"/>
    <col min="5380" max="5380" width="17.5703125" style="84" customWidth="1"/>
    <col min="5381" max="5381" width="19.85546875" style="84" bestFit="1" customWidth="1"/>
    <col min="5382" max="5607" width="11.42578125" style="84"/>
    <col min="5608" max="5608" width="16.5703125" style="84" customWidth="1"/>
    <col min="5609" max="5609" width="17.5703125" style="84" customWidth="1"/>
    <col min="5610" max="5610" width="28.140625" style="84" customWidth="1"/>
    <col min="5611" max="5614" width="19.5703125" style="84" bestFit="1" customWidth="1"/>
    <col min="5615" max="5615" width="23.28515625" style="84" customWidth="1"/>
    <col min="5616" max="5616" width="13.140625" style="84" customWidth="1"/>
    <col min="5617" max="5617" width="18.28515625" style="84" customWidth="1"/>
    <col min="5618" max="5618" width="16.5703125" style="84" customWidth="1"/>
    <col min="5619" max="5620" width="17" style="84" customWidth="1"/>
    <col min="5621" max="5621" width="18.140625" style="84" customWidth="1"/>
    <col min="5622" max="5622" width="16" style="84" customWidth="1"/>
    <col min="5623" max="5623" width="19" style="84" customWidth="1"/>
    <col min="5624" max="5624" width="18" style="84" customWidth="1"/>
    <col min="5625" max="5625" width="19.5703125" style="84" customWidth="1"/>
    <col min="5626" max="5626" width="16.28515625" style="84" customWidth="1"/>
    <col min="5627" max="5627" width="15.42578125" style="84" customWidth="1"/>
    <col min="5628" max="5628" width="14" style="84" customWidth="1"/>
    <col min="5629" max="5629" width="19.85546875" style="84" customWidth="1"/>
    <col min="5630" max="5630" width="18.5703125" style="84" customWidth="1"/>
    <col min="5631" max="5631" width="18" style="84" customWidth="1"/>
    <col min="5632" max="5632" width="16.7109375" style="84" customWidth="1"/>
    <col min="5633" max="5633" width="14.140625" style="84" customWidth="1"/>
    <col min="5634" max="5634" width="15.85546875" style="84" customWidth="1"/>
    <col min="5635" max="5635" width="17" style="84" customWidth="1"/>
    <col min="5636" max="5636" width="17.5703125" style="84" customWidth="1"/>
    <col min="5637" max="5637" width="19.85546875" style="84" bestFit="1" customWidth="1"/>
    <col min="5638" max="5863" width="11.42578125" style="84"/>
    <col min="5864" max="5864" width="16.5703125" style="84" customWidth="1"/>
    <col min="5865" max="5865" width="17.5703125" style="84" customWidth="1"/>
    <col min="5866" max="5866" width="28.140625" style="84" customWidth="1"/>
    <col min="5867" max="5870" width="19.5703125" style="84" bestFit="1" customWidth="1"/>
    <col min="5871" max="5871" width="23.28515625" style="84" customWidth="1"/>
    <col min="5872" max="5872" width="13.140625" style="84" customWidth="1"/>
    <col min="5873" max="5873" width="18.28515625" style="84" customWidth="1"/>
    <col min="5874" max="5874" width="16.5703125" style="84" customWidth="1"/>
    <col min="5875" max="5876" width="17" style="84" customWidth="1"/>
    <col min="5877" max="5877" width="18.140625" style="84" customWidth="1"/>
    <col min="5878" max="5878" width="16" style="84" customWidth="1"/>
    <col min="5879" max="5879" width="19" style="84" customWidth="1"/>
    <col min="5880" max="5880" width="18" style="84" customWidth="1"/>
    <col min="5881" max="5881" width="19.5703125" style="84" customWidth="1"/>
    <col min="5882" max="5882" width="16.28515625" style="84" customWidth="1"/>
    <col min="5883" max="5883" width="15.42578125" style="84" customWidth="1"/>
    <col min="5884" max="5884" width="14" style="84" customWidth="1"/>
    <col min="5885" max="5885" width="19.85546875" style="84" customWidth="1"/>
    <col min="5886" max="5886" width="18.5703125" style="84" customWidth="1"/>
    <col min="5887" max="5887" width="18" style="84" customWidth="1"/>
    <col min="5888" max="5888" width="16.7109375" style="84" customWidth="1"/>
    <col min="5889" max="5889" width="14.140625" style="84" customWidth="1"/>
    <col min="5890" max="5890" width="15.85546875" style="84" customWidth="1"/>
    <col min="5891" max="5891" width="17" style="84" customWidth="1"/>
    <col min="5892" max="5892" width="17.5703125" style="84" customWidth="1"/>
    <col min="5893" max="5893" width="19.85546875" style="84" bestFit="1" customWidth="1"/>
    <col min="5894" max="6119" width="11.42578125" style="84"/>
    <col min="6120" max="6120" width="16.5703125" style="84" customWidth="1"/>
    <col min="6121" max="6121" width="17.5703125" style="84" customWidth="1"/>
    <col min="6122" max="6122" width="28.140625" style="84" customWidth="1"/>
    <col min="6123" max="6126" width="19.5703125" style="84" bestFit="1" customWidth="1"/>
    <col min="6127" max="6127" width="23.28515625" style="84" customWidth="1"/>
    <col min="6128" max="6128" width="13.140625" style="84" customWidth="1"/>
    <col min="6129" max="6129" width="18.28515625" style="84" customWidth="1"/>
    <col min="6130" max="6130" width="16.5703125" style="84" customWidth="1"/>
    <col min="6131" max="6132" width="17" style="84" customWidth="1"/>
    <col min="6133" max="6133" width="18.140625" style="84" customWidth="1"/>
    <col min="6134" max="6134" width="16" style="84" customWidth="1"/>
    <col min="6135" max="6135" width="19" style="84" customWidth="1"/>
    <col min="6136" max="6136" width="18" style="84" customWidth="1"/>
    <col min="6137" max="6137" width="19.5703125" style="84" customWidth="1"/>
    <col min="6138" max="6138" width="16.28515625" style="84" customWidth="1"/>
    <col min="6139" max="6139" width="15.42578125" style="84" customWidth="1"/>
    <col min="6140" max="6140" width="14" style="84" customWidth="1"/>
    <col min="6141" max="6141" width="19.85546875" style="84" customWidth="1"/>
    <col min="6142" max="6142" width="18.5703125" style="84" customWidth="1"/>
    <col min="6143" max="6143" width="18" style="84" customWidth="1"/>
    <col min="6144" max="6144" width="16.7109375" style="84" customWidth="1"/>
    <col min="6145" max="6145" width="14.140625" style="84" customWidth="1"/>
    <col min="6146" max="6146" width="15.85546875" style="84" customWidth="1"/>
    <col min="6147" max="6147" width="17" style="84" customWidth="1"/>
    <col min="6148" max="6148" width="17.5703125" style="84" customWidth="1"/>
    <col min="6149" max="6149" width="19.85546875" style="84" bestFit="1" customWidth="1"/>
    <col min="6150" max="6375" width="11.42578125" style="84"/>
    <col min="6376" max="6376" width="16.5703125" style="84" customWidth="1"/>
    <col min="6377" max="6377" width="17.5703125" style="84" customWidth="1"/>
    <col min="6378" max="6378" width="28.140625" style="84" customWidth="1"/>
    <col min="6379" max="6382" width="19.5703125" style="84" bestFit="1" customWidth="1"/>
    <col min="6383" max="6383" width="23.28515625" style="84" customWidth="1"/>
    <col min="6384" max="6384" width="13.140625" style="84" customWidth="1"/>
    <col min="6385" max="6385" width="18.28515625" style="84" customWidth="1"/>
    <col min="6386" max="6386" width="16.5703125" style="84" customWidth="1"/>
    <col min="6387" max="6388" width="17" style="84" customWidth="1"/>
    <col min="6389" max="6389" width="18.140625" style="84" customWidth="1"/>
    <col min="6390" max="6390" width="16" style="84" customWidth="1"/>
    <col min="6391" max="6391" width="19" style="84" customWidth="1"/>
    <col min="6392" max="6392" width="18" style="84" customWidth="1"/>
    <col min="6393" max="6393" width="19.5703125" style="84" customWidth="1"/>
    <col min="6394" max="6394" width="16.28515625" style="84" customWidth="1"/>
    <col min="6395" max="6395" width="15.42578125" style="84" customWidth="1"/>
    <col min="6396" max="6396" width="14" style="84" customWidth="1"/>
    <col min="6397" max="6397" width="19.85546875" style="84" customWidth="1"/>
    <col min="6398" max="6398" width="18.5703125" style="84" customWidth="1"/>
    <col min="6399" max="6399" width="18" style="84" customWidth="1"/>
    <col min="6400" max="6400" width="16.7109375" style="84" customWidth="1"/>
    <col min="6401" max="6401" width="14.140625" style="84" customWidth="1"/>
    <col min="6402" max="6402" width="15.85546875" style="84" customWidth="1"/>
    <col min="6403" max="6403" width="17" style="84" customWidth="1"/>
    <col min="6404" max="6404" width="17.5703125" style="84" customWidth="1"/>
    <col min="6405" max="6405" width="19.85546875" style="84" bestFit="1" customWidth="1"/>
    <col min="6406" max="6631" width="11.42578125" style="84"/>
    <col min="6632" max="6632" width="16.5703125" style="84" customWidth="1"/>
    <col min="6633" max="6633" width="17.5703125" style="84" customWidth="1"/>
    <col min="6634" max="6634" width="28.140625" style="84" customWidth="1"/>
    <col min="6635" max="6638" width="19.5703125" style="84" bestFit="1" customWidth="1"/>
    <col min="6639" max="6639" width="23.28515625" style="84" customWidth="1"/>
    <col min="6640" max="6640" width="13.140625" style="84" customWidth="1"/>
    <col min="6641" max="6641" width="18.28515625" style="84" customWidth="1"/>
    <col min="6642" max="6642" width="16.5703125" style="84" customWidth="1"/>
    <col min="6643" max="6644" width="17" style="84" customWidth="1"/>
    <col min="6645" max="6645" width="18.140625" style="84" customWidth="1"/>
    <col min="6646" max="6646" width="16" style="84" customWidth="1"/>
    <col min="6647" max="6647" width="19" style="84" customWidth="1"/>
    <col min="6648" max="6648" width="18" style="84" customWidth="1"/>
    <col min="6649" max="6649" width="19.5703125" style="84" customWidth="1"/>
    <col min="6650" max="6650" width="16.28515625" style="84" customWidth="1"/>
    <col min="6651" max="6651" width="15.42578125" style="84" customWidth="1"/>
    <col min="6652" max="6652" width="14" style="84" customWidth="1"/>
    <col min="6653" max="6653" width="19.85546875" style="84" customWidth="1"/>
    <col min="6654" max="6654" width="18.5703125" style="84" customWidth="1"/>
    <col min="6655" max="6655" width="18" style="84" customWidth="1"/>
    <col min="6656" max="6656" width="16.7109375" style="84" customWidth="1"/>
    <col min="6657" max="6657" width="14.140625" style="84" customWidth="1"/>
    <col min="6658" max="6658" width="15.85546875" style="84" customWidth="1"/>
    <col min="6659" max="6659" width="17" style="84" customWidth="1"/>
    <col min="6660" max="6660" width="17.5703125" style="84" customWidth="1"/>
    <col min="6661" max="6661" width="19.85546875" style="84" bestFit="1" customWidth="1"/>
    <col min="6662" max="6887" width="11.42578125" style="84"/>
    <col min="6888" max="6888" width="16.5703125" style="84" customWidth="1"/>
    <col min="6889" max="6889" width="17.5703125" style="84" customWidth="1"/>
    <col min="6890" max="6890" width="28.140625" style="84" customWidth="1"/>
    <col min="6891" max="6894" width="19.5703125" style="84" bestFit="1" customWidth="1"/>
    <col min="6895" max="6895" width="23.28515625" style="84" customWidth="1"/>
    <col min="6896" max="6896" width="13.140625" style="84" customWidth="1"/>
    <col min="6897" max="6897" width="18.28515625" style="84" customWidth="1"/>
    <col min="6898" max="6898" width="16.5703125" style="84" customWidth="1"/>
    <col min="6899" max="6900" width="17" style="84" customWidth="1"/>
    <col min="6901" max="6901" width="18.140625" style="84" customWidth="1"/>
    <col min="6902" max="6902" width="16" style="84" customWidth="1"/>
    <col min="6903" max="6903" width="19" style="84" customWidth="1"/>
    <col min="6904" max="6904" width="18" style="84" customWidth="1"/>
    <col min="6905" max="6905" width="19.5703125" style="84" customWidth="1"/>
    <col min="6906" max="6906" width="16.28515625" style="84" customWidth="1"/>
    <col min="6907" max="6907" width="15.42578125" style="84" customWidth="1"/>
    <col min="6908" max="6908" width="14" style="84" customWidth="1"/>
    <col min="6909" max="6909" width="19.85546875" style="84" customWidth="1"/>
    <col min="6910" max="6910" width="18.5703125" style="84" customWidth="1"/>
    <col min="6911" max="6911" width="18" style="84" customWidth="1"/>
    <col min="6912" max="6912" width="16.7109375" style="84" customWidth="1"/>
    <col min="6913" max="6913" width="14.140625" style="84" customWidth="1"/>
    <col min="6914" max="6914" width="15.85546875" style="84" customWidth="1"/>
    <col min="6915" max="6915" width="17" style="84" customWidth="1"/>
    <col min="6916" max="6916" width="17.5703125" style="84" customWidth="1"/>
    <col min="6917" max="6917" width="19.85546875" style="84" bestFit="1" customWidth="1"/>
    <col min="6918" max="7143" width="11.42578125" style="84"/>
    <col min="7144" max="7144" width="16.5703125" style="84" customWidth="1"/>
    <col min="7145" max="7145" width="17.5703125" style="84" customWidth="1"/>
    <col min="7146" max="7146" width="28.140625" style="84" customWidth="1"/>
    <col min="7147" max="7150" width="19.5703125" style="84" bestFit="1" customWidth="1"/>
    <col min="7151" max="7151" width="23.28515625" style="84" customWidth="1"/>
    <col min="7152" max="7152" width="13.140625" style="84" customWidth="1"/>
    <col min="7153" max="7153" width="18.28515625" style="84" customWidth="1"/>
    <col min="7154" max="7154" width="16.5703125" style="84" customWidth="1"/>
    <col min="7155" max="7156" width="17" style="84" customWidth="1"/>
    <col min="7157" max="7157" width="18.140625" style="84" customWidth="1"/>
    <col min="7158" max="7158" width="16" style="84" customWidth="1"/>
    <col min="7159" max="7159" width="19" style="84" customWidth="1"/>
    <col min="7160" max="7160" width="18" style="84" customWidth="1"/>
    <col min="7161" max="7161" width="19.5703125" style="84" customWidth="1"/>
    <col min="7162" max="7162" width="16.28515625" style="84" customWidth="1"/>
    <col min="7163" max="7163" width="15.42578125" style="84" customWidth="1"/>
    <col min="7164" max="7164" width="14" style="84" customWidth="1"/>
    <col min="7165" max="7165" width="19.85546875" style="84" customWidth="1"/>
    <col min="7166" max="7166" width="18.5703125" style="84" customWidth="1"/>
    <col min="7167" max="7167" width="18" style="84" customWidth="1"/>
    <col min="7168" max="7168" width="16.7109375" style="84" customWidth="1"/>
    <col min="7169" max="7169" width="14.140625" style="84" customWidth="1"/>
    <col min="7170" max="7170" width="15.85546875" style="84" customWidth="1"/>
    <col min="7171" max="7171" width="17" style="84" customWidth="1"/>
    <col min="7172" max="7172" width="17.5703125" style="84" customWidth="1"/>
    <col min="7173" max="7173" width="19.85546875" style="84" bestFit="1" customWidth="1"/>
    <col min="7174" max="7399" width="11.42578125" style="84"/>
    <col min="7400" max="7400" width="16.5703125" style="84" customWidth="1"/>
    <col min="7401" max="7401" width="17.5703125" style="84" customWidth="1"/>
    <col min="7402" max="7402" width="28.140625" style="84" customWidth="1"/>
    <col min="7403" max="7406" width="19.5703125" style="84" bestFit="1" customWidth="1"/>
    <col min="7407" max="7407" width="23.28515625" style="84" customWidth="1"/>
    <col min="7408" max="7408" width="13.140625" style="84" customWidth="1"/>
    <col min="7409" max="7409" width="18.28515625" style="84" customWidth="1"/>
    <col min="7410" max="7410" width="16.5703125" style="84" customWidth="1"/>
    <col min="7411" max="7412" width="17" style="84" customWidth="1"/>
    <col min="7413" max="7413" width="18.140625" style="84" customWidth="1"/>
    <col min="7414" max="7414" width="16" style="84" customWidth="1"/>
    <col min="7415" max="7415" width="19" style="84" customWidth="1"/>
    <col min="7416" max="7416" width="18" style="84" customWidth="1"/>
    <col min="7417" max="7417" width="19.5703125" style="84" customWidth="1"/>
    <col min="7418" max="7418" width="16.28515625" style="84" customWidth="1"/>
    <col min="7419" max="7419" width="15.42578125" style="84" customWidth="1"/>
    <col min="7420" max="7420" width="14" style="84" customWidth="1"/>
    <col min="7421" max="7421" width="19.85546875" style="84" customWidth="1"/>
    <col min="7422" max="7422" width="18.5703125" style="84" customWidth="1"/>
    <col min="7423" max="7423" width="18" style="84" customWidth="1"/>
    <col min="7424" max="7424" width="16.7109375" style="84" customWidth="1"/>
    <col min="7425" max="7425" width="14.140625" style="84" customWidth="1"/>
    <col min="7426" max="7426" width="15.85546875" style="84" customWidth="1"/>
    <col min="7427" max="7427" width="17" style="84" customWidth="1"/>
    <col min="7428" max="7428" width="17.5703125" style="84" customWidth="1"/>
    <col min="7429" max="7429" width="19.85546875" style="84" bestFit="1" customWidth="1"/>
    <col min="7430" max="7655" width="11.42578125" style="84"/>
    <col min="7656" max="7656" width="16.5703125" style="84" customWidth="1"/>
    <col min="7657" max="7657" width="17.5703125" style="84" customWidth="1"/>
    <col min="7658" max="7658" width="28.140625" style="84" customWidth="1"/>
    <col min="7659" max="7662" width="19.5703125" style="84" bestFit="1" customWidth="1"/>
    <col min="7663" max="7663" width="23.28515625" style="84" customWidth="1"/>
    <col min="7664" max="7664" width="13.140625" style="84" customWidth="1"/>
    <col min="7665" max="7665" width="18.28515625" style="84" customWidth="1"/>
    <col min="7666" max="7666" width="16.5703125" style="84" customWidth="1"/>
    <col min="7667" max="7668" width="17" style="84" customWidth="1"/>
    <col min="7669" max="7669" width="18.140625" style="84" customWidth="1"/>
    <col min="7670" max="7670" width="16" style="84" customWidth="1"/>
    <col min="7671" max="7671" width="19" style="84" customWidth="1"/>
    <col min="7672" max="7672" width="18" style="84" customWidth="1"/>
    <col min="7673" max="7673" width="19.5703125" style="84" customWidth="1"/>
    <col min="7674" max="7674" width="16.28515625" style="84" customWidth="1"/>
    <col min="7675" max="7675" width="15.42578125" style="84" customWidth="1"/>
    <col min="7676" max="7676" width="14" style="84" customWidth="1"/>
    <col min="7677" max="7677" width="19.85546875" style="84" customWidth="1"/>
    <col min="7678" max="7678" width="18.5703125" style="84" customWidth="1"/>
    <col min="7679" max="7679" width="18" style="84" customWidth="1"/>
    <col min="7680" max="7680" width="16.7109375" style="84" customWidth="1"/>
    <col min="7681" max="7681" width="14.140625" style="84" customWidth="1"/>
    <col min="7682" max="7682" width="15.85546875" style="84" customWidth="1"/>
    <col min="7683" max="7683" width="17" style="84" customWidth="1"/>
    <col min="7684" max="7684" width="17.5703125" style="84" customWidth="1"/>
    <col min="7685" max="7685" width="19.85546875" style="84" bestFit="1" customWidth="1"/>
    <col min="7686" max="7911" width="11.42578125" style="84"/>
    <col min="7912" max="7912" width="16.5703125" style="84" customWidth="1"/>
    <col min="7913" max="7913" width="17.5703125" style="84" customWidth="1"/>
    <col min="7914" max="7914" width="28.140625" style="84" customWidth="1"/>
    <col min="7915" max="7918" width="19.5703125" style="84" bestFit="1" customWidth="1"/>
    <col min="7919" max="7919" width="23.28515625" style="84" customWidth="1"/>
    <col min="7920" max="7920" width="13.140625" style="84" customWidth="1"/>
    <col min="7921" max="7921" width="18.28515625" style="84" customWidth="1"/>
    <col min="7922" max="7922" width="16.5703125" style="84" customWidth="1"/>
    <col min="7923" max="7924" width="17" style="84" customWidth="1"/>
    <col min="7925" max="7925" width="18.140625" style="84" customWidth="1"/>
    <col min="7926" max="7926" width="16" style="84" customWidth="1"/>
    <col min="7927" max="7927" width="19" style="84" customWidth="1"/>
    <col min="7928" max="7928" width="18" style="84" customWidth="1"/>
    <col min="7929" max="7929" width="19.5703125" style="84" customWidth="1"/>
    <col min="7930" max="7930" width="16.28515625" style="84" customWidth="1"/>
    <col min="7931" max="7931" width="15.42578125" style="84" customWidth="1"/>
    <col min="7932" max="7932" width="14" style="84" customWidth="1"/>
    <col min="7933" max="7933" width="19.85546875" style="84" customWidth="1"/>
    <col min="7934" max="7934" width="18.5703125" style="84" customWidth="1"/>
    <col min="7935" max="7935" width="18" style="84" customWidth="1"/>
    <col min="7936" max="7936" width="16.7109375" style="84" customWidth="1"/>
    <col min="7937" max="7937" width="14.140625" style="84" customWidth="1"/>
    <col min="7938" max="7938" width="15.85546875" style="84" customWidth="1"/>
    <col min="7939" max="7939" width="17" style="84" customWidth="1"/>
    <col min="7940" max="7940" width="17.5703125" style="84" customWidth="1"/>
    <col min="7941" max="7941" width="19.85546875" style="84" bestFit="1" customWidth="1"/>
    <col min="7942" max="8167" width="11.42578125" style="84"/>
    <col min="8168" max="8168" width="16.5703125" style="84" customWidth="1"/>
    <col min="8169" max="8169" width="17.5703125" style="84" customWidth="1"/>
    <col min="8170" max="8170" width="28.140625" style="84" customWidth="1"/>
    <col min="8171" max="8174" width="19.5703125" style="84" bestFit="1" customWidth="1"/>
    <col min="8175" max="8175" width="23.28515625" style="84" customWidth="1"/>
    <col min="8176" max="8176" width="13.140625" style="84" customWidth="1"/>
    <col min="8177" max="8177" width="18.28515625" style="84" customWidth="1"/>
    <col min="8178" max="8178" width="16.5703125" style="84" customWidth="1"/>
    <col min="8179" max="8180" width="17" style="84" customWidth="1"/>
    <col min="8181" max="8181" width="18.140625" style="84" customWidth="1"/>
    <col min="8182" max="8182" width="16" style="84" customWidth="1"/>
    <col min="8183" max="8183" width="19" style="84" customWidth="1"/>
    <col min="8184" max="8184" width="18" style="84" customWidth="1"/>
    <col min="8185" max="8185" width="19.5703125" style="84" customWidth="1"/>
    <col min="8186" max="8186" width="16.28515625" style="84" customWidth="1"/>
    <col min="8187" max="8187" width="15.42578125" style="84" customWidth="1"/>
    <col min="8188" max="8188" width="14" style="84" customWidth="1"/>
    <col min="8189" max="8189" width="19.85546875" style="84" customWidth="1"/>
    <col min="8190" max="8190" width="18.5703125" style="84" customWidth="1"/>
    <col min="8191" max="8191" width="18" style="84" customWidth="1"/>
    <col min="8192" max="8192" width="16.7109375" style="84" customWidth="1"/>
    <col min="8193" max="8193" width="14.140625" style="84" customWidth="1"/>
    <col min="8194" max="8194" width="15.85546875" style="84" customWidth="1"/>
    <col min="8195" max="8195" width="17" style="84" customWidth="1"/>
    <col min="8196" max="8196" width="17.5703125" style="84" customWidth="1"/>
    <col min="8197" max="8197" width="19.85546875" style="84" bestFit="1" customWidth="1"/>
    <col min="8198" max="8423" width="11.42578125" style="84"/>
    <col min="8424" max="8424" width="16.5703125" style="84" customWidth="1"/>
    <col min="8425" max="8425" width="17.5703125" style="84" customWidth="1"/>
    <col min="8426" max="8426" width="28.140625" style="84" customWidth="1"/>
    <col min="8427" max="8430" width="19.5703125" style="84" bestFit="1" customWidth="1"/>
    <col min="8431" max="8431" width="23.28515625" style="84" customWidth="1"/>
    <col min="8432" max="8432" width="13.140625" style="84" customWidth="1"/>
    <col min="8433" max="8433" width="18.28515625" style="84" customWidth="1"/>
    <col min="8434" max="8434" width="16.5703125" style="84" customWidth="1"/>
    <col min="8435" max="8436" width="17" style="84" customWidth="1"/>
    <col min="8437" max="8437" width="18.140625" style="84" customWidth="1"/>
    <col min="8438" max="8438" width="16" style="84" customWidth="1"/>
    <col min="8439" max="8439" width="19" style="84" customWidth="1"/>
    <col min="8440" max="8440" width="18" style="84" customWidth="1"/>
    <col min="8441" max="8441" width="19.5703125" style="84" customWidth="1"/>
    <col min="8442" max="8442" width="16.28515625" style="84" customWidth="1"/>
    <col min="8443" max="8443" width="15.42578125" style="84" customWidth="1"/>
    <col min="8444" max="8444" width="14" style="84" customWidth="1"/>
    <col min="8445" max="8445" width="19.85546875" style="84" customWidth="1"/>
    <col min="8446" max="8446" width="18.5703125" style="84" customWidth="1"/>
    <col min="8447" max="8447" width="18" style="84" customWidth="1"/>
    <col min="8448" max="8448" width="16.7109375" style="84" customWidth="1"/>
    <col min="8449" max="8449" width="14.140625" style="84" customWidth="1"/>
    <col min="8450" max="8450" width="15.85546875" style="84" customWidth="1"/>
    <col min="8451" max="8451" width="17" style="84" customWidth="1"/>
    <col min="8452" max="8452" width="17.5703125" style="84" customWidth="1"/>
    <col min="8453" max="8453" width="19.85546875" style="84" bestFit="1" customWidth="1"/>
    <col min="8454" max="8679" width="11.42578125" style="84"/>
    <col min="8680" max="8680" width="16.5703125" style="84" customWidth="1"/>
    <col min="8681" max="8681" width="17.5703125" style="84" customWidth="1"/>
    <col min="8682" max="8682" width="28.140625" style="84" customWidth="1"/>
    <col min="8683" max="8686" width="19.5703125" style="84" bestFit="1" customWidth="1"/>
    <col min="8687" max="8687" width="23.28515625" style="84" customWidth="1"/>
    <col min="8688" max="8688" width="13.140625" style="84" customWidth="1"/>
    <col min="8689" max="8689" width="18.28515625" style="84" customWidth="1"/>
    <col min="8690" max="8690" width="16.5703125" style="84" customWidth="1"/>
    <col min="8691" max="8692" width="17" style="84" customWidth="1"/>
    <col min="8693" max="8693" width="18.140625" style="84" customWidth="1"/>
    <col min="8694" max="8694" width="16" style="84" customWidth="1"/>
    <col min="8695" max="8695" width="19" style="84" customWidth="1"/>
    <col min="8696" max="8696" width="18" style="84" customWidth="1"/>
    <col min="8697" max="8697" width="19.5703125" style="84" customWidth="1"/>
    <col min="8698" max="8698" width="16.28515625" style="84" customWidth="1"/>
    <col min="8699" max="8699" width="15.42578125" style="84" customWidth="1"/>
    <col min="8700" max="8700" width="14" style="84" customWidth="1"/>
    <col min="8701" max="8701" width="19.85546875" style="84" customWidth="1"/>
    <col min="8702" max="8702" width="18.5703125" style="84" customWidth="1"/>
    <col min="8703" max="8703" width="18" style="84" customWidth="1"/>
    <col min="8704" max="8704" width="16.7109375" style="84" customWidth="1"/>
    <col min="8705" max="8705" width="14.140625" style="84" customWidth="1"/>
    <col min="8706" max="8706" width="15.85546875" style="84" customWidth="1"/>
    <col min="8707" max="8707" width="17" style="84" customWidth="1"/>
    <col min="8708" max="8708" width="17.5703125" style="84" customWidth="1"/>
    <col min="8709" max="8709" width="19.85546875" style="84" bestFit="1" customWidth="1"/>
    <col min="8710" max="8935" width="11.42578125" style="84"/>
    <col min="8936" max="8936" width="16.5703125" style="84" customWidth="1"/>
    <col min="8937" max="8937" width="17.5703125" style="84" customWidth="1"/>
    <col min="8938" max="8938" width="28.140625" style="84" customWidth="1"/>
    <col min="8939" max="8942" width="19.5703125" style="84" bestFit="1" customWidth="1"/>
    <col min="8943" max="8943" width="23.28515625" style="84" customWidth="1"/>
    <col min="8944" max="8944" width="13.140625" style="84" customWidth="1"/>
    <col min="8945" max="8945" width="18.28515625" style="84" customWidth="1"/>
    <col min="8946" max="8946" width="16.5703125" style="84" customWidth="1"/>
    <col min="8947" max="8948" width="17" style="84" customWidth="1"/>
    <col min="8949" max="8949" width="18.140625" style="84" customWidth="1"/>
    <col min="8950" max="8950" width="16" style="84" customWidth="1"/>
    <col min="8951" max="8951" width="19" style="84" customWidth="1"/>
    <col min="8952" max="8952" width="18" style="84" customWidth="1"/>
    <col min="8953" max="8953" width="19.5703125" style="84" customWidth="1"/>
    <col min="8954" max="8954" width="16.28515625" style="84" customWidth="1"/>
    <col min="8955" max="8955" width="15.42578125" style="84" customWidth="1"/>
    <col min="8956" max="8956" width="14" style="84" customWidth="1"/>
    <col min="8957" max="8957" width="19.85546875" style="84" customWidth="1"/>
    <col min="8958" max="8958" width="18.5703125" style="84" customWidth="1"/>
    <col min="8959" max="8959" width="18" style="84" customWidth="1"/>
    <col min="8960" max="8960" width="16.7109375" style="84" customWidth="1"/>
    <col min="8961" max="8961" width="14.140625" style="84" customWidth="1"/>
    <col min="8962" max="8962" width="15.85546875" style="84" customWidth="1"/>
    <col min="8963" max="8963" width="17" style="84" customWidth="1"/>
    <col min="8964" max="8964" width="17.5703125" style="84" customWidth="1"/>
    <col min="8965" max="8965" width="19.85546875" style="84" bestFit="1" customWidth="1"/>
    <col min="8966" max="9191" width="11.42578125" style="84"/>
    <col min="9192" max="9192" width="16.5703125" style="84" customWidth="1"/>
    <col min="9193" max="9193" width="17.5703125" style="84" customWidth="1"/>
    <col min="9194" max="9194" width="28.140625" style="84" customWidth="1"/>
    <col min="9195" max="9198" width="19.5703125" style="84" bestFit="1" customWidth="1"/>
    <col min="9199" max="9199" width="23.28515625" style="84" customWidth="1"/>
    <col min="9200" max="9200" width="13.140625" style="84" customWidth="1"/>
    <col min="9201" max="9201" width="18.28515625" style="84" customWidth="1"/>
    <col min="9202" max="9202" width="16.5703125" style="84" customWidth="1"/>
    <col min="9203" max="9204" width="17" style="84" customWidth="1"/>
    <col min="9205" max="9205" width="18.140625" style="84" customWidth="1"/>
    <col min="9206" max="9206" width="16" style="84" customWidth="1"/>
    <col min="9207" max="9207" width="19" style="84" customWidth="1"/>
    <col min="9208" max="9208" width="18" style="84" customWidth="1"/>
    <col min="9209" max="9209" width="19.5703125" style="84" customWidth="1"/>
    <col min="9210" max="9210" width="16.28515625" style="84" customWidth="1"/>
    <col min="9211" max="9211" width="15.42578125" style="84" customWidth="1"/>
    <col min="9212" max="9212" width="14" style="84" customWidth="1"/>
    <col min="9213" max="9213" width="19.85546875" style="84" customWidth="1"/>
    <col min="9214" max="9214" width="18.5703125" style="84" customWidth="1"/>
    <col min="9215" max="9215" width="18" style="84" customWidth="1"/>
    <col min="9216" max="9216" width="16.7109375" style="84" customWidth="1"/>
    <col min="9217" max="9217" width="14.140625" style="84" customWidth="1"/>
    <col min="9218" max="9218" width="15.85546875" style="84" customWidth="1"/>
    <col min="9219" max="9219" width="17" style="84" customWidth="1"/>
    <col min="9220" max="9220" width="17.5703125" style="84" customWidth="1"/>
    <col min="9221" max="9221" width="19.85546875" style="84" bestFit="1" customWidth="1"/>
    <col min="9222" max="9447" width="11.42578125" style="84"/>
    <col min="9448" max="9448" width="16.5703125" style="84" customWidth="1"/>
    <col min="9449" max="9449" width="17.5703125" style="84" customWidth="1"/>
    <col min="9450" max="9450" width="28.140625" style="84" customWidth="1"/>
    <col min="9451" max="9454" width="19.5703125" style="84" bestFit="1" customWidth="1"/>
    <col min="9455" max="9455" width="23.28515625" style="84" customWidth="1"/>
    <col min="9456" max="9456" width="13.140625" style="84" customWidth="1"/>
    <col min="9457" max="9457" width="18.28515625" style="84" customWidth="1"/>
    <col min="9458" max="9458" width="16.5703125" style="84" customWidth="1"/>
    <col min="9459" max="9460" width="17" style="84" customWidth="1"/>
    <col min="9461" max="9461" width="18.140625" style="84" customWidth="1"/>
    <col min="9462" max="9462" width="16" style="84" customWidth="1"/>
    <col min="9463" max="9463" width="19" style="84" customWidth="1"/>
    <col min="9464" max="9464" width="18" style="84" customWidth="1"/>
    <col min="9465" max="9465" width="19.5703125" style="84" customWidth="1"/>
    <col min="9466" max="9466" width="16.28515625" style="84" customWidth="1"/>
    <col min="9467" max="9467" width="15.42578125" style="84" customWidth="1"/>
    <col min="9468" max="9468" width="14" style="84" customWidth="1"/>
    <col min="9469" max="9469" width="19.85546875" style="84" customWidth="1"/>
    <col min="9470" max="9470" width="18.5703125" style="84" customWidth="1"/>
    <col min="9471" max="9471" width="18" style="84" customWidth="1"/>
    <col min="9472" max="9472" width="16.7109375" style="84" customWidth="1"/>
    <col min="9473" max="9473" width="14.140625" style="84" customWidth="1"/>
    <col min="9474" max="9474" width="15.85546875" style="84" customWidth="1"/>
    <col min="9475" max="9475" width="17" style="84" customWidth="1"/>
    <col min="9476" max="9476" width="17.5703125" style="84" customWidth="1"/>
    <col min="9477" max="9477" width="19.85546875" style="84" bestFit="1" customWidth="1"/>
    <col min="9478" max="9703" width="11.42578125" style="84"/>
    <col min="9704" max="9704" width="16.5703125" style="84" customWidth="1"/>
    <col min="9705" max="9705" width="17.5703125" style="84" customWidth="1"/>
    <col min="9706" max="9706" width="28.140625" style="84" customWidth="1"/>
    <col min="9707" max="9710" width="19.5703125" style="84" bestFit="1" customWidth="1"/>
    <col min="9711" max="9711" width="23.28515625" style="84" customWidth="1"/>
    <col min="9712" max="9712" width="13.140625" style="84" customWidth="1"/>
    <col min="9713" max="9713" width="18.28515625" style="84" customWidth="1"/>
    <col min="9714" max="9714" width="16.5703125" style="84" customWidth="1"/>
    <col min="9715" max="9716" width="17" style="84" customWidth="1"/>
    <col min="9717" max="9717" width="18.140625" style="84" customWidth="1"/>
    <col min="9718" max="9718" width="16" style="84" customWidth="1"/>
    <col min="9719" max="9719" width="19" style="84" customWidth="1"/>
    <col min="9720" max="9720" width="18" style="84" customWidth="1"/>
    <col min="9721" max="9721" width="19.5703125" style="84" customWidth="1"/>
    <col min="9722" max="9722" width="16.28515625" style="84" customWidth="1"/>
    <col min="9723" max="9723" width="15.42578125" style="84" customWidth="1"/>
    <col min="9724" max="9724" width="14" style="84" customWidth="1"/>
    <col min="9725" max="9725" width="19.85546875" style="84" customWidth="1"/>
    <col min="9726" max="9726" width="18.5703125" style="84" customWidth="1"/>
    <col min="9727" max="9727" width="18" style="84" customWidth="1"/>
    <col min="9728" max="9728" width="16.7109375" style="84" customWidth="1"/>
    <col min="9729" max="9729" width="14.140625" style="84" customWidth="1"/>
    <col min="9730" max="9730" width="15.85546875" style="84" customWidth="1"/>
    <col min="9731" max="9731" width="17" style="84" customWidth="1"/>
    <col min="9732" max="9732" width="17.5703125" style="84" customWidth="1"/>
    <col min="9733" max="9733" width="19.85546875" style="84" bestFit="1" customWidth="1"/>
    <col min="9734" max="9959" width="11.42578125" style="84"/>
    <col min="9960" max="9960" width="16.5703125" style="84" customWidth="1"/>
    <col min="9961" max="9961" width="17.5703125" style="84" customWidth="1"/>
    <col min="9962" max="9962" width="28.140625" style="84" customWidth="1"/>
    <col min="9963" max="9966" width="19.5703125" style="84" bestFit="1" customWidth="1"/>
    <col min="9967" max="9967" width="23.28515625" style="84" customWidth="1"/>
    <col min="9968" max="9968" width="13.140625" style="84" customWidth="1"/>
    <col min="9969" max="9969" width="18.28515625" style="84" customWidth="1"/>
    <col min="9970" max="9970" width="16.5703125" style="84" customWidth="1"/>
    <col min="9971" max="9972" width="17" style="84" customWidth="1"/>
    <col min="9973" max="9973" width="18.140625" style="84" customWidth="1"/>
    <col min="9974" max="9974" width="16" style="84" customWidth="1"/>
    <col min="9975" max="9975" width="19" style="84" customWidth="1"/>
    <col min="9976" max="9976" width="18" style="84" customWidth="1"/>
    <col min="9977" max="9977" width="19.5703125" style="84" customWidth="1"/>
    <col min="9978" max="9978" width="16.28515625" style="84" customWidth="1"/>
    <col min="9979" max="9979" width="15.42578125" style="84" customWidth="1"/>
    <col min="9980" max="9980" width="14" style="84" customWidth="1"/>
    <col min="9981" max="9981" width="19.85546875" style="84" customWidth="1"/>
    <col min="9982" max="9982" width="18.5703125" style="84" customWidth="1"/>
    <col min="9983" max="9983" width="18" style="84" customWidth="1"/>
    <col min="9984" max="9984" width="16.7109375" style="84" customWidth="1"/>
    <col min="9985" max="9985" width="14.140625" style="84" customWidth="1"/>
    <col min="9986" max="9986" width="15.85546875" style="84" customWidth="1"/>
    <col min="9987" max="9987" width="17" style="84" customWidth="1"/>
    <col min="9988" max="9988" width="17.5703125" style="84" customWidth="1"/>
    <col min="9989" max="9989" width="19.85546875" style="84" bestFit="1" customWidth="1"/>
    <col min="9990" max="10215" width="11.42578125" style="84"/>
    <col min="10216" max="10216" width="16.5703125" style="84" customWidth="1"/>
    <col min="10217" max="10217" width="17.5703125" style="84" customWidth="1"/>
    <col min="10218" max="10218" width="28.140625" style="84" customWidth="1"/>
    <col min="10219" max="10222" width="19.5703125" style="84" bestFit="1" customWidth="1"/>
    <col min="10223" max="10223" width="23.28515625" style="84" customWidth="1"/>
    <col min="10224" max="10224" width="13.140625" style="84" customWidth="1"/>
    <col min="10225" max="10225" width="18.28515625" style="84" customWidth="1"/>
    <col min="10226" max="10226" width="16.5703125" style="84" customWidth="1"/>
    <col min="10227" max="10228" width="17" style="84" customWidth="1"/>
    <col min="10229" max="10229" width="18.140625" style="84" customWidth="1"/>
    <col min="10230" max="10230" width="16" style="84" customWidth="1"/>
    <col min="10231" max="10231" width="19" style="84" customWidth="1"/>
    <col min="10232" max="10232" width="18" style="84" customWidth="1"/>
    <col min="10233" max="10233" width="19.5703125" style="84" customWidth="1"/>
    <col min="10234" max="10234" width="16.28515625" style="84" customWidth="1"/>
    <col min="10235" max="10235" width="15.42578125" style="84" customWidth="1"/>
    <col min="10236" max="10236" width="14" style="84" customWidth="1"/>
    <col min="10237" max="10237" width="19.85546875" style="84" customWidth="1"/>
    <col min="10238" max="10238" width="18.5703125" style="84" customWidth="1"/>
    <col min="10239" max="10239" width="18" style="84" customWidth="1"/>
    <col min="10240" max="10240" width="16.7109375" style="84" customWidth="1"/>
    <col min="10241" max="10241" width="14.140625" style="84" customWidth="1"/>
    <col min="10242" max="10242" width="15.85546875" style="84" customWidth="1"/>
    <col min="10243" max="10243" width="17" style="84" customWidth="1"/>
    <col min="10244" max="10244" width="17.5703125" style="84" customWidth="1"/>
    <col min="10245" max="10245" width="19.85546875" style="84" bestFit="1" customWidth="1"/>
    <col min="10246" max="10471" width="11.42578125" style="84"/>
    <col min="10472" max="10472" width="16.5703125" style="84" customWidth="1"/>
    <col min="10473" max="10473" width="17.5703125" style="84" customWidth="1"/>
    <col min="10474" max="10474" width="28.140625" style="84" customWidth="1"/>
    <col min="10475" max="10478" width="19.5703125" style="84" bestFit="1" customWidth="1"/>
    <col min="10479" max="10479" width="23.28515625" style="84" customWidth="1"/>
    <col min="10480" max="10480" width="13.140625" style="84" customWidth="1"/>
    <col min="10481" max="10481" width="18.28515625" style="84" customWidth="1"/>
    <col min="10482" max="10482" width="16.5703125" style="84" customWidth="1"/>
    <col min="10483" max="10484" width="17" style="84" customWidth="1"/>
    <col min="10485" max="10485" width="18.140625" style="84" customWidth="1"/>
    <col min="10486" max="10486" width="16" style="84" customWidth="1"/>
    <col min="10487" max="10487" width="19" style="84" customWidth="1"/>
    <col min="10488" max="10488" width="18" style="84" customWidth="1"/>
    <col min="10489" max="10489" width="19.5703125" style="84" customWidth="1"/>
    <col min="10490" max="10490" width="16.28515625" style="84" customWidth="1"/>
    <col min="10491" max="10491" width="15.42578125" style="84" customWidth="1"/>
    <col min="10492" max="10492" width="14" style="84" customWidth="1"/>
    <col min="10493" max="10493" width="19.85546875" style="84" customWidth="1"/>
    <col min="10494" max="10494" width="18.5703125" style="84" customWidth="1"/>
    <col min="10495" max="10495" width="18" style="84" customWidth="1"/>
    <col min="10496" max="10496" width="16.7109375" style="84" customWidth="1"/>
    <col min="10497" max="10497" width="14.140625" style="84" customWidth="1"/>
    <col min="10498" max="10498" width="15.85546875" style="84" customWidth="1"/>
    <col min="10499" max="10499" width="17" style="84" customWidth="1"/>
    <col min="10500" max="10500" width="17.5703125" style="84" customWidth="1"/>
    <col min="10501" max="10501" width="19.85546875" style="84" bestFit="1" customWidth="1"/>
    <col min="10502" max="10727" width="11.42578125" style="84"/>
    <col min="10728" max="10728" width="16.5703125" style="84" customWidth="1"/>
    <col min="10729" max="10729" width="17.5703125" style="84" customWidth="1"/>
    <col min="10730" max="10730" width="28.140625" style="84" customWidth="1"/>
    <col min="10731" max="10734" width="19.5703125" style="84" bestFit="1" customWidth="1"/>
    <col min="10735" max="10735" width="23.28515625" style="84" customWidth="1"/>
    <col min="10736" max="10736" width="13.140625" style="84" customWidth="1"/>
    <col min="10737" max="10737" width="18.28515625" style="84" customWidth="1"/>
    <col min="10738" max="10738" width="16.5703125" style="84" customWidth="1"/>
    <col min="10739" max="10740" width="17" style="84" customWidth="1"/>
    <col min="10741" max="10741" width="18.140625" style="84" customWidth="1"/>
    <col min="10742" max="10742" width="16" style="84" customWidth="1"/>
    <col min="10743" max="10743" width="19" style="84" customWidth="1"/>
    <col min="10744" max="10744" width="18" style="84" customWidth="1"/>
    <col min="10745" max="10745" width="19.5703125" style="84" customWidth="1"/>
    <col min="10746" max="10746" width="16.28515625" style="84" customWidth="1"/>
    <col min="10747" max="10747" width="15.42578125" style="84" customWidth="1"/>
    <col min="10748" max="10748" width="14" style="84" customWidth="1"/>
    <col min="10749" max="10749" width="19.85546875" style="84" customWidth="1"/>
    <col min="10750" max="10750" width="18.5703125" style="84" customWidth="1"/>
    <col min="10751" max="10751" width="18" style="84" customWidth="1"/>
    <col min="10752" max="10752" width="16.7109375" style="84" customWidth="1"/>
    <col min="10753" max="10753" width="14.140625" style="84" customWidth="1"/>
    <col min="10754" max="10754" width="15.85546875" style="84" customWidth="1"/>
    <col min="10755" max="10755" width="17" style="84" customWidth="1"/>
    <col min="10756" max="10756" width="17.5703125" style="84" customWidth="1"/>
    <col min="10757" max="10757" width="19.85546875" style="84" bestFit="1" customWidth="1"/>
    <col min="10758" max="10983" width="11.42578125" style="84"/>
    <col min="10984" max="10984" width="16.5703125" style="84" customWidth="1"/>
    <col min="10985" max="10985" width="17.5703125" style="84" customWidth="1"/>
    <col min="10986" max="10986" width="28.140625" style="84" customWidth="1"/>
    <col min="10987" max="10990" width="19.5703125" style="84" bestFit="1" customWidth="1"/>
    <col min="10991" max="10991" width="23.28515625" style="84" customWidth="1"/>
    <col min="10992" max="10992" width="13.140625" style="84" customWidth="1"/>
    <col min="10993" max="10993" width="18.28515625" style="84" customWidth="1"/>
    <col min="10994" max="10994" width="16.5703125" style="84" customWidth="1"/>
    <col min="10995" max="10996" width="17" style="84" customWidth="1"/>
    <col min="10997" max="10997" width="18.140625" style="84" customWidth="1"/>
    <col min="10998" max="10998" width="16" style="84" customWidth="1"/>
    <col min="10999" max="10999" width="19" style="84" customWidth="1"/>
    <col min="11000" max="11000" width="18" style="84" customWidth="1"/>
    <col min="11001" max="11001" width="19.5703125" style="84" customWidth="1"/>
    <col min="11002" max="11002" width="16.28515625" style="84" customWidth="1"/>
    <col min="11003" max="11003" width="15.42578125" style="84" customWidth="1"/>
    <col min="11004" max="11004" width="14" style="84" customWidth="1"/>
    <col min="11005" max="11005" width="19.85546875" style="84" customWidth="1"/>
    <col min="11006" max="11006" width="18.5703125" style="84" customWidth="1"/>
    <col min="11007" max="11007" width="18" style="84" customWidth="1"/>
    <col min="11008" max="11008" width="16.7109375" style="84" customWidth="1"/>
    <col min="11009" max="11009" width="14.140625" style="84" customWidth="1"/>
    <col min="11010" max="11010" width="15.85546875" style="84" customWidth="1"/>
    <col min="11011" max="11011" width="17" style="84" customWidth="1"/>
    <col min="11012" max="11012" width="17.5703125" style="84" customWidth="1"/>
    <col min="11013" max="11013" width="19.85546875" style="84" bestFit="1" customWidth="1"/>
    <col min="11014" max="11239" width="11.42578125" style="84"/>
    <col min="11240" max="11240" width="16.5703125" style="84" customWidth="1"/>
    <col min="11241" max="11241" width="17.5703125" style="84" customWidth="1"/>
    <col min="11242" max="11242" width="28.140625" style="84" customWidth="1"/>
    <col min="11243" max="11246" width="19.5703125" style="84" bestFit="1" customWidth="1"/>
    <col min="11247" max="11247" width="23.28515625" style="84" customWidth="1"/>
    <col min="11248" max="11248" width="13.140625" style="84" customWidth="1"/>
    <col min="11249" max="11249" width="18.28515625" style="84" customWidth="1"/>
    <col min="11250" max="11250" width="16.5703125" style="84" customWidth="1"/>
    <col min="11251" max="11252" width="17" style="84" customWidth="1"/>
    <col min="11253" max="11253" width="18.140625" style="84" customWidth="1"/>
    <col min="11254" max="11254" width="16" style="84" customWidth="1"/>
    <col min="11255" max="11255" width="19" style="84" customWidth="1"/>
    <col min="11256" max="11256" width="18" style="84" customWidth="1"/>
    <col min="11257" max="11257" width="19.5703125" style="84" customWidth="1"/>
    <col min="11258" max="11258" width="16.28515625" style="84" customWidth="1"/>
    <col min="11259" max="11259" width="15.42578125" style="84" customWidth="1"/>
    <col min="11260" max="11260" width="14" style="84" customWidth="1"/>
    <col min="11261" max="11261" width="19.85546875" style="84" customWidth="1"/>
    <col min="11262" max="11262" width="18.5703125" style="84" customWidth="1"/>
    <col min="11263" max="11263" width="18" style="84" customWidth="1"/>
    <col min="11264" max="11264" width="16.7109375" style="84" customWidth="1"/>
    <col min="11265" max="11265" width="14.140625" style="84" customWidth="1"/>
    <col min="11266" max="11266" width="15.85546875" style="84" customWidth="1"/>
    <col min="11267" max="11267" width="17" style="84" customWidth="1"/>
    <col min="11268" max="11268" width="17.5703125" style="84" customWidth="1"/>
    <col min="11269" max="11269" width="19.85546875" style="84" bestFit="1" customWidth="1"/>
    <col min="11270" max="11495" width="11.42578125" style="84"/>
    <col min="11496" max="11496" width="16.5703125" style="84" customWidth="1"/>
    <col min="11497" max="11497" width="17.5703125" style="84" customWidth="1"/>
    <col min="11498" max="11498" width="28.140625" style="84" customWidth="1"/>
    <col min="11499" max="11502" width="19.5703125" style="84" bestFit="1" customWidth="1"/>
    <col min="11503" max="11503" width="23.28515625" style="84" customWidth="1"/>
    <col min="11504" max="11504" width="13.140625" style="84" customWidth="1"/>
    <col min="11505" max="11505" width="18.28515625" style="84" customWidth="1"/>
    <col min="11506" max="11506" width="16.5703125" style="84" customWidth="1"/>
    <col min="11507" max="11508" width="17" style="84" customWidth="1"/>
    <col min="11509" max="11509" width="18.140625" style="84" customWidth="1"/>
    <col min="11510" max="11510" width="16" style="84" customWidth="1"/>
    <col min="11511" max="11511" width="19" style="84" customWidth="1"/>
    <col min="11512" max="11512" width="18" style="84" customWidth="1"/>
    <col min="11513" max="11513" width="19.5703125" style="84" customWidth="1"/>
    <col min="11514" max="11514" width="16.28515625" style="84" customWidth="1"/>
    <col min="11515" max="11515" width="15.42578125" style="84" customWidth="1"/>
    <col min="11516" max="11516" width="14" style="84" customWidth="1"/>
    <col min="11517" max="11517" width="19.85546875" style="84" customWidth="1"/>
    <col min="11518" max="11518" width="18.5703125" style="84" customWidth="1"/>
    <col min="11519" max="11519" width="18" style="84" customWidth="1"/>
    <col min="11520" max="11520" width="16.7109375" style="84" customWidth="1"/>
    <col min="11521" max="11521" width="14.140625" style="84" customWidth="1"/>
    <col min="11522" max="11522" width="15.85546875" style="84" customWidth="1"/>
    <col min="11523" max="11523" width="17" style="84" customWidth="1"/>
    <col min="11524" max="11524" width="17.5703125" style="84" customWidth="1"/>
    <col min="11525" max="11525" width="19.85546875" style="84" bestFit="1" customWidth="1"/>
    <col min="11526" max="11751" width="11.42578125" style="84"/>
    <col min="11752" max="11752" width="16.5703125" style="84" customWidth="1"/>
    <col min="11753" max="11753" width="17.5703125" style="84" customWidth="1"/>
    <col min="11754" max="11754" width="28.140625" style="84" customWidth="1"/>
    <col min="11755" max="11758" width="19.5703125" style="84" bestFit="1" customWidth="1"/>
    <col min="11759" max="11759" width="23.28515625" style="84" customWidth="1"/>
    <col min="11760" max="11760" width="13.140625" style="84" customWidth="1"/>
    <col min="11761" max="11761" width="18.28515625" style="84" customWidth="1"/>
    <col min="11762" max="11762" width="16.5703125" style="84" customWidth="1"/>
    <col min="11763" max="11764" width="17" style="84" customWidth="1"/>
    <col min="11765" max="11765" width="18.140625" style="84" customWidth="1"/>
    <col min="11766" max="11766" width="16" style="84" customWidth="1"/>
    <col min="11767" max="11767" width="19" style="84" customWidth="1"/>
    <col min="11768" max="11768" width="18" style="84" customWidth="1"/>
    <col min="11769" max="11769" width="19.5703125" style="84" customWidth="1"/>
    <col min="11770" max="11770" width="16.28515625" style="84" customWidth="1"/>
    <col min="11771" max="11771" width="15.42578125" style="84" customWidth="1"/>
    <col min="11772" max="11772" width="14" style="84" customWidth="1"/>
    <col min="11773" max="11773" width="19.85546875" style="84" customWidth="1"/>
    <col min="11774" max="11774" width="18.5703125" style="84" customWidth="1"/>
    <col min="11775" max="11775" width="18" style="84" customWidth="1"/>
    <col min="11776" max="11776" width="16.7109375" style="84" customWidth="1"/>
    <col min="11777" max="11777" width="14.140625" style="84" customWidth="1"/>
    <col min="11778" max="11778" width="15.85546875" style="84" customWidth="1"/>
    <col min="11779" max="11779" width="17" style="84" customWidth="1"/>
    <col min="11780" max="11780" width="17.5703125" style="84" customWidth="1"/>
    <col min="11781" max="11781" width="19.85546875" style="84" bestFit="1" customWidth="1"/>
    <col min="11782" max="12007" width="11.42578125" style="84"/>
    <col min="12008" max="12008" width="16.5703125" style="84" customWidth="1"/>
    <col min="12009" max="12009" width="17.5703125" style="84" customWidth="1"/>
    <col min="12010" max="12010" width="28.140625" style="84" customWidth="1"/>
    <col min="12011" max="12014" width="19.5703125" style="84" bestFit="1" customWidth="1"/>
    <col min="12015" max="12015" width="23.28515625" style="84" customWidth="1"/>
    <col min="12016" max="12016" width="13.140625" style="84" customWidth="1"/>
    <col min="12017" max="12017" width="18.28515625" style="84" customWidth="1"/>
    <col min="12018" max="12018" width="16.5703125" style="84" customWidth="1"/>
    <col min="12019" max="12020" width="17" style="84" customWidth="1"/>
    <col min="12021" max="12021" width="18.140625" style="84" customWidth="1"/>
    <col min="12022" max="12022" width="16" style="84" customWidth="1"/>
    <col min="12023" max="12023" width="19" style="84" customWidth="1"/>
    <col min="12024" max="12024" width="18" style="84" customWidth="1"/>
    <col min="12025" max="12025" width="19.5703125" style="84" customWidth="1"/>
    <col min="12026" max="12026" width="16.28515625" style="84" customWidth="1"/>
    <col min="12027" max="12027" width="15.42578125" style="84" customWidth="1"/>
    <col min="12028" max="12028" width="14" style="84" customWidth="1"/>
    <col min="12029" max="12029" width="19.85546875" style="84" customWidth="1"/>
    <col min="12030" max="12030" width="18.5703125" style="84" customWidth="1"/>
    <col min="12031" max="12031" width="18" style="84" customWidth="1"/>
    <col min="12032" max="12032" width="16.7109375" style="84" customWidth="1"/>
    <col min="12033" max="12033" width="14.140625" style="84" customWidth="1"/>
    <col min="12034" max="12034" width="15.85546875" style="84" customWidth="1"/>
    <col min="12035" max="12035" width="17" style="84" customWidth="1"/>
    <col min="12036" max="12036" width="17.5703125" style="84" customWidth="1"/>
    <col min="12037" max="12037" width="19.85546875" style="84" bestFit="1" customWidth="1"/>
    <col min="12038" max="12263" width="11.42578125" style="84"/>
    <col min="12264" max="12264" width="16.5703125" style="84" customWidth="1"/>
    <col min="12265" max="12265" width="17.5703125" style="84" customWidth="1"/>
    <col min="12266" max="12266" width="28.140625" style="84" customWidth="1"/>
    <col min="12267" max="12270" width="19.5703125" style="84" bestFit="1" customWidth="1"/>
    <col min="12271" max="12271" width="23.28515625" style="84" customWidth="1"/>
    <col min="12272" max="12272" width="13.140625" style="84" customWidth="1"/>
    <col min="12273" max="12273" width="18.28515625" style="84" customWidth="1"/>
    <col min="12274" max="12274" width="16.5703125" style="84" customWidth="1"/>
    <col min="12275" max="12276" width="17" style="84" customWidth="1"/>
    <col min="12277" max="12277" width="18.140625" style="84" customWidth="1"/>
    <col min="12278" max="12278" width="16" style="84" customWidth="1"/>
    <col min="12279" max="12279" width="19" style="84" customWidth="1"/>
    <col min="12280" max="12280" width="18" style="84" customWidth="1"/>
    <col min="12281" max="12281" width="19.5703125" style="84" customWidth="1"/>
    <col min="12282" max="12282" width="16.28515625" style="84" customWidth="1"/>
    <col min="12283" max="12283" width="15.42578125" style="84" customWidth="1"/>
    <col min="12284" max="12284" width="14" style="84" customWidth="1"/>
    <col min="12285" max="12285" width="19.85546875" style="84" customWidth="1"/>
    <col min="12286" max="12286" width="18.5703125" style="84" customWidth="1"/>
    <col min="12287" max="12287" width="18" style="84" customWidth="1"/>
    <col min="12288" max="12288" width="16.7109375" style="84" customWidth="1"/>
    <col min="12289" max="12289" width="14.140625" style="84" customWidth="1"/>
    <col min="12290" max="12290" width="15.85546875" style="84" customWidth="1"/>
    <col min="12291" max="12291" width="17" style="84" customWidth="1"/>
    <col min="12292" max="12292" width="17.5703125" style="84" customWidth="1"/>
    <col min="12293" max="12293" width="19.85546875" style="84" bestFit="1" customWidth="1"/>
    <col min="12294" max="12519" width="11.42578125" style="84"/>
    <col min="12520" max="12520" width="16.5703125" style="84" customWidth="1"/>
    <col min="12521" max="12521" width="17.5703125" style="84" customWidth="1"/>
    <col min="12522" max="12522" width="28.140625" style="84" customWidth="1"/>
    <col min="12523" max="12526" width="19.5703125" style="84" bestFit="1" customWidth="1"/>
    <col min="12527" max="12527" width="23.28515625" style="84" customWidth="1"/>
    <col min="12528" max="12528" width="13.140625" style="84" customWidth="1"/>
    <col min="12529" max="12529" width="18.28515625" style="84" customWidth="1"/>
    <col min="12530" max="12530" width="16.5703125" style="84" customWidth="1"/>
    <col min="12531" max="12532" width="17" style="84" customWidth="1"/>
    <col min="12533" max="12533" width="18.140625" style="84" customWidth="1"/>
    <col min="12534" max="12534" width="16" style="84" customWidth="1"/>
    <col min="12535" max="12535" width="19" style="84" customWidth="1"/>
    <col min="12536" max="12536" width="18" style="84" customWidth="1"/>
    <col min="12537" max="12537" width="19.5703125" style="84" customWidth="1"/>
    <col min="12538" max="12538" width="16.28515625" style="84" customWidth="1"/>
    <col min="12539" max="12539" width="15.42578125" style="84" customWidth="1"/>
    <col min="12540" max="12540" width="14" style="84" customWidth="1"/>
    <col min="12541" max="12541" width="19.85546875" style="84" customWidth="1"/>
    <col min="12542" max="12542" width="18.5703125" style="84" customWidth="1"/>
    <col min="12543" max="12543" width="18" style="84" customWidth="1"/>
    <col min="12544" max="12544" width="16.7109375" style="84" customWidth="1"/>
    <col min="12545" max="12545" width="14.140625" style="84" customWidth="1"/>
    <col min="12546" max="12546" width="15.85546875" style="84" customWidth="1"/>
    <col min="12547" max="12547" width="17" style="84" customWidth="1"/>
    <col min="12548" max="12548" width="17.5703125" style="84" customWidth="1"/>
    <col min="12549" max="12549" width="19.85546875" style="84" bestFit="1" customWidth="1"/>
    <col min="12550" max="12775" width="11.42578125" style="84"/>
    <col min="12776" max="12776" width="16.5703125" style="84" customWidth="1"/>
    <col min="12777" max="12777" width="17.5703125" style="84" customWidth="1"/>
    <col min="12778" max="12778" width="28.140625" style="84" customWidth="1"/>
    <col min="12779" max="12782" width="19.5703125" style="84" bestFit="1" customWidth="1"/>
    <col min="12783" max="12783" width="23.28515625" style="84" customWidth="1"/>
    <col min="12784" max="12784" width="13.140625" style="84" customWidth="1"/>
    <col min="12785" max="12785" width="18.28515625" style="84" customWidth="1"/>
    <col min="12786" max="12786" width="16.5703125" style="84" customWidth="1"/>
    <col min="12787" max="12788" width="17" style="84" customWidth="1"/>
    <col min="12789" max="12789" width="18.140625" style="84" customWidth="1"/>
    <col min="12790" max="12790" width="16" style="84" customWidth="1"/>
    <col min="12791" max="12791" width="19" style="84" customWidth="1"/>
    <col min="12792" max="12792" width="18" style="84" customWidth="1"/>
    <col min="12793" max="12793" width="19.5703125" style="84" customWidth="1"/>
    <col min="12794" max="12794" width="16.28515625" style="84" customWidth="1"/>
    <col min="12795" max="12795" width="15.42578125" style="84" customWidth="1"/>
    <col min="12796" max="12796" width="14" style="84" customWidth="1"/>
    <col min="12797" max="12797" width="19.85546875" style="84" customWidth="1"/>
    <col min="12798" max="12798" width="18.5703125" style="84" customWidth="1"/>
    <col min="12799" max="12799" width="18" style="84" customWidth="1"/>
    <col min="12800" max="12800" width="16.7109375" style="84" customWidth="1"/>
    <col min="12801" max="12801" width="14.140625" style="84" customWidth="1"/>
    <col min="12802" max="12802" width="15.85546875" style="84" customWidth="1"/>
    <col min="12803" max="12803" width="17" style="84" customWidth="1"/>
    <col min="12804" max="12804" width="17.5703125" style="84" customWidth="1"/>
    <col min="12805" max="12805" width="19.85546875" style="84" bestFit="1" customWidth="1"/>
    <col min="12806" max="13031" width="11.42578125" style="84"/>
    <col min="13032" max="13032" width="16.5703125" style="84" customWidth="1"/>
    <col min="13033" max="13033" width="17.5703125" style="84" customWidth="1"/>
    <col min="13034" max="13034" width="28.140625" style="84" customWidth="1"/>
    <col min="13035" max="13038" width="19.5703125" style="84" bestFit="1" customWidth="1"/>
    <col min="13039" max="13039" width="23.28515625" style="84" customWidth="1"/>
    <col min="13040" max="13040" width="13.140625" style="84" customWidth="1"/>
    <col min="13041" max="13041" width="18.28515625" style="84" customWidth="1"/>
    <col min="13042" max="13042" width="16.5703125" style="84" customWidth="1"/>
    <col min="13043" max="13044" width="17" style="84" customWidth="1"/>
    <col min="13045" max="13045" width="18.140625" style="84" customWidth="1"/>
    <col min="13046" max="13046" width="16" style="84" customWidth="1"/>
    <col min="13047" max="13047" width="19" style="84" customWidth="1"/>
    <col min="13048" max="13048" width="18" style="84" customWidth="1"/>
    <col min="13049" max="13049" width="19.5703125" style="84" customWidth="1"/>
    <col min="13050" max="13050" width="16.28515625" style="84" customWidth="1"/>
    <col min="13051" max="13051" width="15.42578125" style="84" customWidth="1"/>
    <col min="13052" max="13052" width="14" style="84" customWidth="1"/>
    <col min="13053" max="13053" width="19.85546875" style="84" customWidth="1"/>
    <col min="13054" max="13054" width="18.5703125" style="84" customWidth="1"/>
    <col min="13055" max="13055" width="18" style="84" customWidth="1"/>
    <col min="13056" max="13056" width="16.7109375" style="84" customWidth="1"/>
    <col min="13057" max="13057" width="14.140625" style="84" customWidth="1"/>
    <col min="13058" max="13058" width="15.85546875" style="84" customWidth="1"/>
    <col min="13059" max="13059" width="17" style="84" customWidth="1"/>
    <col min="13060" max="13060" width="17.5703125" style="84" customWidth="1"/>
    <col min="13061" max="13061" width="19.85546875" style="84" bestFit="1" customWidth="1"/>
    <col min="13062" max="13287" width="11.42578125" style="84"/>
    <col min="13288" max="13288" width="16.5703125" style="84" customWidth="1"/>
    <col min="13289" max="13289" width="17.5703125" style="84" customWidth="1"/>
    <col min="13290" max="13290" width="28.140625" style="84" customWidth="1"/>
    <col min="13291" max="13294" width="19.5703125" style="84" bestFit="1" customWidth="1"/>
    <col min="13295" max="13295" width="23.28515625" style="84" customWidth="1"/>
    <col min="13296" max="13296" width="13.140625" style="84" customWidth="1"/>
    <col min="13297" max="13297" width="18.28515625" style="84" customWidth="1"/>
    <col min="13298" max="13298" width="16.5703125" style="84" customWidth="1"/>
    <col min="13299" max="13300" width="17" style="84" customWidth="1"/>
    <col min="13301" max="13301" width="18.140625" style="84" customWidth="1"/>
    <col min="13302" max="13302" width="16" style="84" customWidth="1"/>
    <col min="13303" max="13303" width="19" style="84" customWidth="1"/>
    <col min="13304" max="13304" width="18" style="84" customWidth="1"/>
    <col min="13305" max="13305" width="19.5703125" style="84" customWidth="1"/>
    <col min="13306" max="13306" width="16.28515625" style="84" customWidth="1"/>
    <col min="13307" max="13307" width="15.42578125" style="84" customWidth="1"/>
    <col min="13308" max="13308" width="14" style="84" customWidth="1"/>
    <col min="13309" max="13309" width="19.85546875" style="84" customWidth="1"/>
    <col min="13310" max="13310" width="18.5703125" style="84" customWidth="1"/>
    <col min="13311" max="13311" width="18" style="84" customWidth="1"/>
    <col min="13312" max="13312" width="16.7109375" style="84" customWidth="1"/>
    <col min="13313" max="13313" width="14.140625" style="84" customWidth="1"/>
    <col min="13314" max="13314" width="15.85546875" style="84" customWidth="1"/>
    <col min="13315" max="13315" width="17" style="84" customWidth="1"/>
    <col min="13316" max="13316" width="17.5703125" style="84" customWidth="1"/>
    <col min="13317" max="13317" width="19.85546875" style="84" bestFit="1" customWidth="1"/>
    <col min="13318" max="13543" width="11.42578125" style="84"/>
    <col min="13544" max="13544" width="16.5703125" style="84" customWidth="1"/>
    <col min="13545" max="13545" width="17.5703125" style="84" customWidth="1"/>
    <col min="13546" max="13546" width="28.140625" style="84" customWidth="1"/>
    <col min="13547" max="13550" width="19.5703125" style="84" bestFit="1" customWidth="1"/>
    <col min="13551" max="13551" width="23.28515625" style="84" customWidth="1"/>
    <col min="13552" max="13552" width="13.140625" style="84" customWidth="1"/>
    <col min="13553" max="13553" width="18.28515625" style="84" customWidth="1"/>
    <col min="13554" max="13554" width="16.5703125" style="84" customWidth="1"/>
    <col min="13555" max="13556" width="17" style="84" customWidth="1"/>
    <col min="13557" max="13557" width="18.140625" style="84" customWidth="1"/>
    <col min="13558" max="13558" width="16" style="84" customWidth="1"/>
    <col min="13559" max="13559" width="19" style="84" customWidth="1"/>
    <col min="13560" max="13560" width="18" style="84" customWidth="1"/>
    <col min="13561" max="13561" width="19.5703125" style="84" customWidth="1"/>
    <col min="13562" max="13562" width="16.28515625" style="84" customWidth="1"/>
    <col min="13563" max="13563" width="15.42578125" style="84" customWidth="1"/>
    <col min="13564" max="13564" width="14" style="84" customWidth="1"/>
    <col min="13565" max="13565" width="19.85546875" style="84" customWidth="1"/>
    <col min="13566" max="13566" width="18.5703125" style="84" customWidth="1"/>
    <col min="13567" max="13567" width="18" style="84" customWidth="1"/>
    <col min="13568" max="13568" width="16.7109375" style="84" customWidth="1"/>
    <col min="13569" max="13569" width="14.140625" style="84" customWidth="1"/>
    <col min="13570" max="13570" width="15.85546875" style="84" customWidth="1"/>
    <col min="13571" max="13571" width="17" style="84" customWidth="1"/>
    <col min="13572" max="13572" width="17.5703125" style="84" customWidth="1"/>
    <col min="13573" max="13573" width="19.85546875" style="84" bestFit="1" customWidth="1"/>
    <col min="13574" max="13799" width="11.42578125" style="84"/>
    <col min="13800" max="13800" width="16.5703125" style="84" customWidth="1"/>
    <col min="13801" max="13801" width="17.5703125" style="84" customWidth="1"/>
    <col min="13802" max="13802" width="28.140625" style="84" customWidth="1"/>
    <col min="13803" max="13806" width="19.5703125" style="84" bestFit="1" customWidth="1"/>
    <col min="13807" max="13807" width="23.28515625" style="84" customWidth="1"/>
    <col min="13808" max="13808" width="13.140625" style="84" customWidth="1"/>
    <col min="13809" max="13809" width="18.28515625" style="84" customWidth="1"/>
    <col min="13810" max="13810" width="16.5703125" style="84" customWidth="1"/>
    <col min="13811" max="13812" width="17" style="84" customWidth="1"/>
    <col min="13813" max="13813" width="18.140625" style="84" customWidth="1"/>
    <col min="13814" max="13814" width="16" style="84" customWidth="1"/>
    <col min="13815" max="13815" width="19" style="84" customWidth="1"/>
    <col min="13816" max="13816" width="18" style="84" customWidth="1"/>
    <col min="13817" max="13817" width="19.5703125" style="84" customWidth="1"/>
    <col min="13818" max="13818" width="16.28515625" style="84" customWidth="1"/>
    <col min="13819" max="13819" width="15.42578125" style="84" customWidth="1"/>
    <col min="13820" max="13820" width="14" style="84" customWidth="1"/>
    <col min="13821" max="13821" width="19.85546875" style="84" customWidth="1"/>
    <col min="13822" max="13822" width="18.5703125" style="84" customWidth="1"/>
    <col min="13823" max="13823" width="18" style="84" customWidth="1"/>
    <col min="13824" max="13824" width="16.7109375" style="84" customWidth="1"/>
    <col min="13825" max="13825" width="14.140625" style="84" customWidth="1"/>
    <col min="13826" max="13826" width="15.85546875" style="84" customWidth="1"/>
    <col min="13827" max="13827" width="17" style="84" customWidth="1"/>
    <col min="13828" max="13828" width="17.5703125" style="84" customWidth="1"/>
    <col min="13829" max="13829" width="19.85546875" style="84" bestFit="1" customWidth="1"/>
    <col min="13830" max="14055" width="11.42578125" style="84"/>
    <col min="14056" max="14056" width="16.5703125" style="84" customWidth="1"/>
    <col min="14057" max="14057" width="17.5703125" style="84" customWidth="1"/>
    <col min="14058" max="14058" width="28.140625" style="84" customWidth="1"/>
    <col min="14059" max="14062" width="19.5703125" style="84" bestFit="1" customWidth="1"/>
    <col min="14063" max="14063" width="23.28515625" style="84" customWidth="1"/>
    <col min="14064" max="14064" width="13.140625" style="84" customWidth="1"/>
    <col min="14065" max="14065" width="18.28515625" style="84" customWidth="1"/>
    <col min="14066" max="14066" width="16.5703125" style="84" customWidth="1"/>
    <col min="14067" max="14068" width="17" style="84" customWidth="1"/>
    <col min="14069" max="14069" width="18.140625" style="84" customWidth="1"/>
    <col min="14070" max="14070" width="16" style="84" customWidth="1"/>
    <col min="14071" max="14071" width="19" style="84" customWidth="1"/>
    <col min="14072" max="14072" width="18" style="84" customWidth="1"/>
    <col min="14073" max="14073" width="19.5703125" style="84" customWidth="1"/>
    <col min="14074" max="14074" width="16.28515625" style="84" customWidth="1"/>
    <col min="14075" max="14075" width="15.42578125" style="84" customWidth="1"/>
    <col min="14076" max="14076" width="14" style="84" customWidth="1"/>
    <col min="14077" max="14077" width="19.85546875" style="84" customWidth="1"/>
    <col min="14078" max="14078" width="18.5703125" style="84" customWidth="1"/>
    <col min="14079" max="14079" width="18" style="84" customWidth="1"/>
    <col min="14080" max="14080" width="16.7109375" style="84" customWidth="1"/>
    <col min="14081" max="14081" width="14.140625" style="84" customWidth="1"/>
    <col min="14082" max="14082" width="15.85546875" style="84" customWidth="1"/>
    <col min="14083" max="14083" width="17" style="84" customWidth="1"/>
    <col min="14084" max="14084" width="17.5703125" style="84" customWidth="1"/>
    <col min="14085" max="14085" width="19.85546875" style="84" bestFit="1" customWidth="1"/>
    <col min="14086" max="14311" width="11.42578125" style="84"/>
    <col min="14312" max="14312" width="16.5703125" style="84" customWidth="1"/>
    <col min="14313" max="14313" width="17.5703125" style="84" customWidth="1"/>
    <col min="14314" max="14314" width="28.140625" style="84" customWidth="1"/>
    <col min="14315" max="14318" width="19.5703125" style="84" bestFit="1" customWidth="1"/>
    <col min="14319" max="14319" width="23.28515625" style="84" customWidth="1"/>
    <col min="14320" max="14320" width="13.140625" style="84" customWidth="1"/>
    <col min="14321" max="14321" width="18.28515625" style="84" customWidth="1"/>
    <col min="14322" max="14322" width="16.5703125" style="84" customWidth="1"/>
    <col min="14323" max="14324" width="17" style="84" customWidth="1"/>
    <col min="14325" max="14325" width="18.140625" style="84" customWidth="1"/>
    <col min="14326" max="14326" width="16" style="84" customWidth="1"/>
    <col min="14327" max="14327" width="19" style="84" customWidth="1"/>
    <col min="14328" max="14328" width="18" style="84" customWidth="1"/>
    <col min="14329" max="14329" width="19.5703125" style="84" customWidth="1"/>
    <col min="14330" max="14330" width="16.28515625" style="84" customWidth="1"/>
    <col min="14331" max="14331" width="15.42578125" style="84" customWidth="1"/>
    <col min="14332" max="14332" width="14" style="84" customWidth="1"/>
    <col min="14333" max="14333" width="19.85546875" style="84" customWidth="1"/>
    <col min="14334" max="14334" width="18.5703125" style="84" customWidth="1"/>
    <col min="14335" max="14335" width="18" style="84" customWidth="1"/>
    <col min="14336" max="14336" width="16.7109375" style="84" customWidth="1"/>
    <col min="14337" max="14337" width="14.140625" style="84" customWidth="1"/>
    <col min="14338" max="14338" width="15.85546875" style="84" customWidth="1"/>
    <col min="14339" max="14339" width="17" style="84" customWidth="1"/>
    <col min="14340" max="14340" width="17.5703125" style="84" customWidth="1"/>
    <col min="14341" max="14341" width="19.85546875" style="84" bestFit="1" customWidth="1"/>
    <col min="14342" max="14567" width="11.42578125" style="84"/>
    <col min="14568" max="14568" width="16.5703125" style="84" customWidth="1"/>
    <col min="14569" max="14569" width="17.5703125" style="84" customWidth="1"/>
    <col min="14570" max="14570" width="28.140625" style="84" customWidth="1"/>
    <col min="14571" max="14574" width="19.5703125" style="84" bestFit="1" customWidth="1"/>
    <col min="14575" max="14575" width="23.28515625" style="84" customWidth="1"/>
    <col min="14576" max="14576" width="13.140625" style="84" customWidth="1"/>
    <col min="14577" max="14577" width="18.28515625" style="84" customWidth="1"/>
    <col min="14578" max="14578" width="16.5703125" style="84" customWidth="1"/>
    <col min="14579" max="14580" width="17" style="84" customWidth="1"/>
    <col min="14581" max="14581" width="18.140625" style="84" customWidth="1"/>
    <col min="14582" max="14582" width="16" style="84" customWidth="1"/>
    <col min="14583" max="14583" width="19" style="84" customWidth="1"/>
    <col min="14584" max="14584" width="18" style="84" customWidth="1"/>
    <col min="14585" max="14585" width="19.5703125" style="84" customWidth="1"/>
    <col min="14586" max="14586" width="16.28515625" style="84" customWidth="1"/>
    <col min="14587" max="14587" width="15.42578125" style="84" customWidth="1"/>
    <col min="14588" max="14588" width="14" style="84" customWidth="1"/>
    <col min="14589" max="14589" width="19.85546875" style="84" customWidth="1"/>
    <col min="14590" max="14590" width="18.5703125" style="84" customWidth="1"/>
    <col min="14591" max="14591" width="18" style="84" customWidth="1"/>
    <col min="14592" max="14592" width="16.7109375" style="84" customWidth="1"/>
    <col min="14593" max="14593" width="14.140625" style="84" customWidth="1"/>
    <col min="14594" max="14594" width="15.85546875" style="84" customWidth="1"/>
    <col min="14595" max="14595" width="17" style="84" customWidth="1"/>
    <col min="14596" max="14596" width="17.5703125" style="84" customWidth="1"/>
    <col min="14597" max="14597" width="19.85546875" style="84" bestFit="1" customWidth="1"/>
    <col min="14598" max="14823" width="11.42578125" style="84"/>
    <col min="14824" max="14824" width="16.5703125" style="84" customWidth="1"/>
    <col min="14825" max="14825" width="17.5703125" style="84" customWidth="1"/>
    <col min="14826" max="14826" width="28.140625" style="84" customWidth="1"/>
    <col min="14827" max="14830" width="19.5703125" style="84" bestFit="1" customWidth="1"/>
    <col min="14831" max="14831" width="23.28515625" style="84" customWidth="1"/>
    <col min="14832" max="14832" width="13.140625" style="84" customWidth="1"/>
    <col min="14833" max="14833" width="18.28515625" style="84" customWidth="1"/>
    <col min="14834" max="14834" width="16.5703125" style="84" customWidth="1"/>
    <col min="14835" max="14836" width="17" style="84" customWidth="1"/>
    <col min="14837" max="14837" width="18.140625" style="84" customWidth="1"/>
    <col min="14838" max="14838" width="16" style="84" customWidth="1"/>
    <col min="14839" max="14839" width="19" style="84" customWidth="1"/>
    <col min="14840" max="14840" width="18" style="84" customWidth="1"/>
    <col min="14841" max="14841" width="19.5703125" style="84" customWidth="1"/>
    <col min="14842" max="14842" width="16.28515625" style="84" customWidth="1"/>
    <col min="14843" max="14843" width="15.42578125" style="84" customWidth="1"/>
    <col min="14844" max="14844" width="14" style="84" customWidth="1"/>
    <col min="14845" max="14845" width="19.85546875" style="84" customWidth="1"/>
    <col min="14846" max="14846" width="18.5703125" style="84" customWidth="1"/>
    <col min="14847" max="14847" width="18" style="84" customWidth="1"/>
    <col min="14848" max="14848" width="16.7109375" style="84" customWidth="1"/>
    <col min="14849" max="14849" width="14.140625" style="84" customWidth="1"/>
    <col min="14850" max="14850" width="15.85546875" style="84" customWidth="1"/>
    <col min="14851" max="14851" width="17" style="84" customWidth="1"/>
    <col min="14852" max="14852" width="17.5703125" style="84" customWidth="1"/>
    <col min="14853" max="14853" width="19.85546875" style="84" bestFit="1" customWidth="1"/>
    <col min="14854" max="15079" width="11.42578125" style="84"/>
    <col min="15080" max="15080" width="16.5703125" style="84" customWidth="1"/>
    <col min="15081" max="15081" width="17.5703125" style="84" customWidth="1"/>
    <col min="15082" max="15082" width="28.140625" style="84" customWidth="1"/>
    <col min="15083" max="15086" width="19.5703125" style="84" bestFit="1" customWidth="1"/>
    <col min="15087" max="15087" width="23.28515625" style="84" customWidth="1"/>
    <col min="15088" max="15088" width="13.140625" style="84" customWidth="1"/>
    <col min="15089" max="15089" width="18.28515625" style="84" customWidth="1"/>
    <col min="15090" max="15090" width="16.5703125" style="84" customWidth="1"/>
    <col min="15091" max="15092" width="17" style="84" customWidth="1"/>
    <col min="15093" max="15093" width="18.140625" style="84" customWidth="1"/>
    <col min="15094" max="15094" width="16" style="84" customWidth="1"/>
    <col min="15095" max="15095" width="19" style="84" customWidth="1"/>
    <col min="15096" max="15096" width="18" style="84" customWidth="1"/>
    <col min="15097" max="15097" width="19.5703125" style="84" customWidth="1"/>
    <col min="15098" max="15098" width="16.28515625" style="84" customWidth="1"/>
    <col min="15099" max="15099" width="15.42578125" style="84" customWidth="1"/>
    <col min="15100" max="15100" width="14" style="84" customWidth="1"/>
    <col min="15101" max="15101" width="19.85546875" style="84" customWidth="1"/>
    <col min="15102" max="15102" width="18.5703125" style="84" customWidth="1"/>
    <col min="15103" max="15103" width="18" style="84" customWidth="1"/>
    <col min="15104" max="15104" width="16.7109375" style="84" customWidth="1"/>
    <col min="15105" max="15105" width="14.140625" style="84" customWidth="1"/>
    <col min="15106" max="15106" width="15.85546875" style="84" customWidth="1"/>
    <col min="15107" max="15107" width="17" style="84" customWidth="1"/>
    <col min="15108" max="15108" width="17.5703125" style="84" customWidth="1"/>
    <col min="15109" max="15109" width="19.85546875" style="84" bestFit="1" customWidth="1"/>
    <col min="15110" max="15335" width="11.42578125" style="84"/>
    <col min="15336" max="15336" width="16.5703125" style="84" customWidth="1"/>
    <col min="15337" max="15337" width="17.5703125" style="84" customWidth="1"/>
    <col min="15338" max="15338" width="28.140625" style="84" customWidth="1"/>
    <col min="15339" max="15342" width="19.5703125" style="84" bestFit="1" customWidth="1"/>
    <col min="15343" max="15343" width="23.28515625" style="84" customWidth="1"/>
    <col min="15344" max="15344" width="13.140625" style="84" customWidth="1"/>
    <col min="15345" max="15345" width="18.28515625" style="84" customWidth="1"/>
    <col min="15346" max="15346" width="16.5703125" style="84" customWidth="1"/>
    <col min="15347" max="15348" width="17" style="84" customWidth="1"/>
    <col min="15349" max="15349" width="18.140625" style="84" customWidth="1"/>
    <col min="15350" max="15350" width="16" style="84" customWidth="1"/>
    <col min="15351" max="15351" width="19" style="84" customWidth="1"/>
    <col min="15352" max="15352" width="18" style="84" customWidth="1"/>
    <col min="15353" max="15353" width="19.5703125" style="84" customWidth="1"/>
    <col min="15354" max="15354" width="16.28515625" style="84" customWidth="1"/>
    <col min="15355" max="15355" width="15.42578125" style="84" customWidth="1"/>
    <col min="15356" max="15356" width="14" style="84" customWidth="1"/>
    <col min="15357" max="15357" width="19.85546875" style="84" customWidth="1"/>
    <col min="15358" max="15358" width="18.5703125" style="84" customWidth="1"/>
    <col min="15359" max="15359" width="18" style="84" customWidth="1"/>
    <col min="15360" max="15360" width="16.7109375" style="84" customWidth="1"/>
    <col min="15361" max="15361" width="14.140625" style="84" customWidth="1"/>
    <col min="15362" max="15362" width="15.85546875" style="84" customWidth="1"/>
    <col min="15363" max="15363" width="17" style="84" customWidth="1"/>
    <col min="15364" max="15364" width="17.5703125" style="84" customWidth="1"/>
    <col min="15365" max="15365" width="19.85546875" style="84" bestFit="1" customWidth="1"/>
    <col min="15366" max="15591" width="11.42578125" style="84"/>
    <col min="15592" max="15592" width="16.5703125" style="84" customWidth="1"/>
    <col min="15593" max="15593" width="17.5703125" style="84" customWidth="1"/>
    <col min="15594" max="15594" width="28.140625" style="84" customWidth="1"/>
    <col min="15595" max="15598" width="19.5703125" style="84" bestFit="1" customWidth="1"/>
    <col min="15599" max="15599" width="23.28515625" style="84" customWidth="1"/>
    <col min="15600" max="15600" width="13.140625" style="84" customWidth="1"/>
    <col min="15601" max="15601" width="18.28515625" style="84" customWidth="1"/>
    <col min="15602" max="15602" width="16.5703125" style="84" customWidth="1"/>
    <col min="15603" max="15604" width="17" style="84" customWidth="1"/>
    <col min="15605" max="15605" width="18.140625" style="84" customWidth="1"/>
    <col min="15606" max="15606" width="16" style="84" customWidth="1"/>
    <col min="15607" max="15607" width="19" style="84" customWidth="1"/>
    <col min="15608" max="15608" width="18" style="84" customWidth="1"/>
    <col min="15609" max="15609" width="19.5703125" style="84" customWidth="1"/>
    <col min="15610" max="15610" width="16.28515625" style="84" customWidth="1"/>
    <col min="15611" max="15611" width="15.42578125" style="84" customWidth="1"/>
    <col min="15612" max="15612" width="14" style="84" customWidth="1"/>
    <col min="15613" max="15613" width="19.85546875" style="84" customWidth="1"/>
    <col min="15614" max="15614" width="18.5703125" style="84" customWidth="1"/>
    <col min="15615" max="15615" width="18" style="84" customWidth="1"/>
    <col min="15616" max="15616" width="16.7109375" style="84" customWidth="1"/>
    <col min="15617" max="15617" width="14.140625" style="84" customWidth="1"/>
    <col min="15618" max="15618" width="15.85546875" style="84" customWidth="1"/>
    <col min="15619" max="15619" width="17" style="84" customWidth="1"/>
    <col min="15620" max="15620" width="17.5703125" style="84" customWidth="1"/>
    <col min="15621" max="15621" width="19.85546875" style="84" bestFit="1" customWidth="1"/>
    <col min="15622" max="15847" width="11.42578125" style="84"/>
    <col min="15848" max="15848" width="16.5703125" style="84" customWidth="1"/>
    <col min="15849" max="15849" width="17.5703125" style="84" customWidth="1"/>
    <col min="15850" max="15850" width="28.140625" style="84" customWidth="1"/>
    <col min="15851" max="15854" width="19.5703125" style="84" bestFit="1" customWidth="1"/>
    <col min="15855" max="15855" width="23.28515625" style="84" customWidth="1"/>
    <col min="15856" max="15856" width="13.140625" style="84" customWidth="1"/>
    <col min="15857" max="15857" width="18.28515625" style="84" customWidth="1"/>
    <col min="15858" max="15858" width="16.5703125" style="84" customWidth="1"/>
    <col min="15859" max="15860" width="17" style="84" customWidth="1"/>
    <col min="15861" max="15861" width="18.140625" style="84" customWidth="1"/>
    <col min="15862" max="15862" width="16" style="84" customWidth="1"/>
    <col min="15863" max="15863" width="19" style="84" customWidth="1"/>
    <col min="15864" max="15864" width="18" style="84" customWidth="1"/>
    <col min="15865" max="15865" width="19.5703125" style="84" customWidth="1"/>
    <col min="15866" max="15866" width="16.28515625" style="84" customWidth="1"/>
    <col min="15867" max="15867" width="15.42578125" style="84" customWidth="1"/>
    <col min="15868" max="15868" width="14" style="84" customWidth="1"/>
    <col min="15869" max="15869" width="19.85546875" style="84" customWidth="1"/>
    <col min="15870" max="15870" width="18.5703125" style="84" customWidth="1"/>
    <col min="15871" max="15871" width="18" style="84" customWidth="1"/>
    <col min="15872" max="15872" width="16.7109375" style="84" customWidth="1"/>
    <col min="15873" max="15873" width="14.140625" style="84" customWidth="1"/>
    <col min="15874" max="15874" width="15.85546875" style="84" customWidth="1"/>
    <col min="15875" max="15875" width="17" style="84" customWidth="1"/>
    <col min="15876" max="15876" width="17.5703125" style="84" customWidth="1"/>
    <col min="15877" max="15877" width="19.85546875" style="84" bestFit="1" customWidth="1"/>
    <col min="15878" max="16103" width="11.42578125" style="84"/>
    <col min="16104" max="16104" width="16.5703125" style="84" customWidth="1"/>
    <col min="16105" max="16105" width="17.5703125" style="84" customWidth="1"/>
    <col min="16106" max="16106" width="28.140625" style="84" customWidth="1"/>
    <col min="16107" max="16110" width="19.5703125" style="84" bestFit="1" customWidth="1"/>
    <col min="16111" max="16111" width="23.28515625" style="84" customWidth="1"/>
    <col min="16112" max="16112" width="13.140625" style="84" customWidth="1"/>
    <col min="16113" max="16113" width="18.28515625" style="84" customWidth="1"/>
    <col min="16114" max="16114" width="16.5703125" style="84" customWidth="1"/>
    <col min="16115" max="16116" width="17" style="84" customWidth="1"/>
    <col min="16117" max="16117" width="18.140625" style="84" customWidth="1"/>
    <col min="16118" max="16118" width="16" style="84" customWidth="1"/>
    <col min="16119" max="16119" width="19" style="84" customWidth="1"/>
    <col min="16120" max="16120" width="18" style="84" customWidth="1"/>
    <col min="16121" max="16121" width="19.5703125" style="84" customWidth="1"/>
    <col min="16122" max="16122" width="16.28515625" style="84" customWidth="1"/>
    <col min="16123" max="16123" width="15.42578125" style="84" customWidth="1"/>
    <col min="16124" max="16124" width="14" style="84" customWidth="1"/>
    <col min="16125" max="16125" width="19.85546875" style="84" customWidth="1"/>
    <col min="16126" max="16126" width="18.5703125" style="84" customWidth="1"/>
    <col min="16127" max="16127" width="18" style="84" customWidth="1"/>
    <col min="16128" max="16128" width="16.7109375" style="84" customWidth="1"/>
    <col min="16129" max="16129" width="14.140625" style="84" customWidth="1"/>
    <col min="16130" max="16130" width="15.85546875" style="84" customWidth="1"/>
    <col min="16131" max="16131" width="17" style="84" customWidth="1"/>
    <col min="16132" max="16132" width="17.5703125" style="84" customWidth="1"/>
    <col min="16133" max="16133" width="19.85546875" style="84" bestFit="1" customWidth="1"/>
    <col min="16134" max="16384" width="11.42578125" style="84"/>
  </cols>
  <sheetData>
    <row r="1" spans="1:5" ht="26.25" customHeight="1" thickBot="1" x14ac:dyDescent="0.3">
      <c r="A1" s="1645" t="s">
        <v>2374</v>
      </c>
      <c r="B1" s="1645"/>
      <c r="C1" s="1645"/>
      <c r="D1" s="1645"/>
      <c r="E1" s="1645"/>
    </row>
    <row r="2" spans="1:5" ht="13.5" customHeight="1" x14ac:dyDescent="0.25">
      <c r="A2" s="1653" t="s">
        <v>541</v>
      </c>
      <c r="B2" s="1655" t="s">
        <v>2044</v>
      </c>
      <c r="C2" s="1655" t="s">
        <v>1437</v>
      </c>
      <c r="D2" s="1655" t="s">
        <v>1444</v>
      </c>
      <c r="E2" s="1646" t="s">
        <v>11</v>
      </c>
    </row>
    <row r="3" spans="1:5" ht="45" customHeight="1" x14ac:dyDescent="0.25">
      <c r="A3" s="1654"/>
      <c r="B3" s="1656"/>
      <c r="C3" s="1656"/>
      <c r="D3" s="1656"/>
      <c r="E3" s="1647"/>
    </row>
    <row r="4" spans="1:5" s="41" customFormat="1" ht="39" customHeight="1" x14ac:dyDescent="0.25">
      <c r="A4" s="1648" t="s">
        <v>16</v>
      </c>
      <c r="B4" s="1649" t="s">
        <v>21</v>
      </c>
      <c r="C4" s="85" t="s">
        <v>39</v>
      </c>
      <c r="D4" s="116" t="s">
        <v>1445</v>
      </c>
      <c r="E4" s="1651" t="s">
        <v>101</v>
      </c>
    </row>
    <row r="5" spans="1:5" s="41" customFormat="1" ht="26.25" customHeight="1" x14ac:dyDescent="0.25">
      <c r="A5" s="1638"/>
      <c r="B5" s="1650"/>
      <c r="C5" s="86" t="s">
        <v>40</v>
      </c>
      <c r="D5" s="116" t="s">
        <v>1445</v>
      </c>
      <c r="E5" s="1652"/>
    </row>
    <row r="6" spans="1:5" ht="26.25" customHeight="1" x14ac:dyDescent="0.25">
      <c r="A6" s="1638"/>
      <c r="B6" s="1650"/>
      <c r="C6" s="86" t="s">
        <v>41</v>
      </c>
      <c r="D6" s="116" t="s">
        <v>1445</v>
      </c>
      <c r="E6" s="1652"/>
    </row>
    <row r="7" spans="1:5" ht="26.25" customHeight="1" x14ac:dyDescent="0.25">
      <c r="A7" s="1638"/>
      <c r="B7" s="1650"/>
      <c r="C7" s="86" t="s">
        <v>42</v>
      </c>
      <c r="D7" s="116" t="s">
        <v>1445</v>
      </c>
      <c r="E7" s="1652"/>
    </row>
    <row r="8" spans="1:5" ht="26.25" customHeight="1" x14ac:dyDescent="0.25">
      <c r="A8" s="1638"/>
      <c r="B8" s="1650"/>
      <c r="C8" s="86" t="s">
        <v>43</v>
      </c>
      <c r="D8" s="116" t="s">
        <v>1445</v>
      </c>
      <c r="E8" s="1652"/>
    </row>
    <row r="9" spans="1:5" ht="26.25" customHeight="1" x14ac:dyDescent="0.25">
      <c r="A9" s="1638"/>
      <c r="B9" s="1650"/>
      <c r="C9" s="86" t="s">
        <v>44</v>
      </c>
      <c r="D9" s="116" t="s">
        <v>1445</v>
      </c>
      <c r="E9" s="1652"/>
    </row>
    <row r="10" spans="1:5" ht="59.25" customHeight="1" x14ac:dyDescent="0.25">
      <c r="A10" s="1638"/>
      <c r="B10" s="88" t="s">
        <v>22</v>
      </c>
      <c r="C10" s="86" t="s">
        <v>598</v>
      </c>
      <c r="D10" s="116" t="s">
        <v>1445</v>
      </c>
      <c r="E10" s="1652"/>
    </row>
    <row r="11" spans="1:5" ht="33" customHeight="1" x14ac:dyDescent="0.25">
      <c r="A11" s="1638" t="s">
        <v>17</v>
      </c>
      <c r="B11" s="1639" t="s">
        <v>23</v>
      </c>
      <c r="C11" s="89" t="s">
        <v>46</v>
      </c>
      <c r="D11" s="117" t="s">
        <v>1446</v>
      </c>
      <c r="E11" s="1651" t="s">
        <v>2130</v>
      </c>
    </row>
    <row r="12" spans="1:5" ht="30" customHeight="1" x14ac:dyDescent="0.25">
      <c r="A12" s="1638"/>
      <c r="B12" s="1639"/>
      <c r="C12" s="89" t="s">
        <v>47</v>
      </c>
      <c r="D12" s="117" t="s">
        <v>1446</v>
      </c>
      <c r="E12" s="1652"/>
    </row>
    <row r="13" spans="1:5" ht="27.75" customHeight="1" x14ac:dyDescent="0.25">
      <c r="A13" s="1638"/>
      <c r="B13" s="1639" t="s">
        <v>24</v>
      </c>
      <c r="C13" s="89" t="s">
        <v>51</v>
      </c>
      <c r="D13" s="118" t="s">
        <v>1447</v>
      </c>
      <c r="E13" s="1641" t="s">
        <v>170</v>
      </c>
    </row>
    <row r="14" spans="1:5" ht="25.5" customHeight="1" x14ac:dyDescent="0.25">
      <c r="A14" s="1638"/>
      <c r="B14" s="1639"/>
      <c r="C14" s="90" t="s">
        <v>48</v>
      </c>
      <c r="D14" s="118" t="s">
        <v>1447</v>
      </c>
      <c r="E14" s="1657"/>
    </row>
    <row r="15" spans="1:5" ht="24" customHeight="1" x14ac:dyDescent="0.25">
      <c r="A15" s="1638"/>
      <c r="B15" s="1639"/>
      <c r="C15" s="89" t="s">
        <v>49</v>
      </c>
      <c r="D15" s="118" t="s">
        <v>1447</v>
      </c>
      <c r="E15" s="1657"/>
    </row>
    <row r="16" spans="1:5" ht="29.25" customHeight="1" x14ac:dyDescent="0.25">
      <c r="A16" s="1638"/>
      <c r="B16" s="1639"/>
      <c r="C16" s="89" t="s">
        <v>50</v>
      </c>
      <c r="D16" s="118" t="s">
        <v>1447</v>
      </c>
      <c r="E16" s="1657"/>
    </row>
    <row r="17" spans="1:8" ht="33.75" customHeight="1" x14ac:dyDescent="0.25">
      <c r="A17" s="1638"/>
      <c r="B17" s="1644" t="s">
        <v>25</v>
      </c>
      <c r="C17" s="91" t="s">
        <v>52</v>
      </c>
      <c r="D17" s="119" t="s">
        <v>1448</v>
      </c>
      <c r="E17" s="1641" t="s">
        <v>2285</v>
      </c>
    </row>
    <row r="18" spans="1:8" ht="30" customHeight="1" x14ac:dyDescent="0.25">
      <c r="A18" s="1638"/>
      <c r="B18" s="1644"/>
      <c r="C18" s="91" t="s">
        <v>53</v>
      </c>
      <c r="D18" s="119" t="s">
        <v>1448</v>
      </c>
      <c r="E18" s="1657"/>
    </row>
    <row r="19" spans="1:8" ht="27" customHeight="1" x14ac:dyDescent="0.25">
      <c r="A19" s="1638"/>
      <c r="B19" s="1644"/>
      <c r="C19" s="91" t="s">
        <v>54</v>
      </c>
      <c r="D19" s="119" t="s">
        <v>1448</v>
      </c>
      <c r="E19" s="1657"/>
    </row>
    <row r="20" spans="1:8" ht="25.5" customHeight="1" x14ac:dyDescent="0.25">
      <c r="A20" s="1638"/>
      <c r="B20" s="1644"/>
      <c r="C20" s="91" t="s">
        <v>55</v>
      </c>
      <c r="D20" s="119" t="s">
        <v>1448</v>
      </c>
      <c r="E20" s="1657"/>
    </row>
    <row r="21" spans="1:8" ht="25.5" customHeight="1" x14ac:dyDescent="0.25">
      <c r="A21" s="1638"/>
      <c r="B21" s="1644"/>
      <c r="C21" s="91" t="s">
        <v>56</v>
      </c>
      <c r="D21" s="119" t="s">
        <v>1448</v>
      </c>
      <c r="E21" s="1657"/>
    </row>
    <row r="22" spans="1:8" ht="30.75" customHeight="1" x14ac:dyDescent="0.25">
      <c r="A22" s="1638"/>
      <c r="B22" s="1644"/>
      <c r="C22" s="91" t="s">
        <v>57</v>
      </c>
      <c r="D22" s="119" t="s">
        <v>1448</v>
      </c>
      <c r="E22" s="1657"/>
    </row>
    <row r="23" spans="1:8" ht="27" customHeight="1" x14ac:dyDescent="0.25">
      <c r="A23" s="1638"/>
      <c r="B23" s="92" t="s">
        <v>26</v>
      </c>
      <c r="C23" s="91" t="s">
        <v>58</v>
      </c>
      <c r="D23" s="119" t="s">
        <v>1449</v>
      </c>
      <c r="E23" s="941" t="s">
        <v>2286</v>
      </c>
    </row>
    <row r="24" spans="1:8" ht="30" customHeight="1" x14ac:dyDescent="0.25">
      <c r="A24" s="1638" t="s">
        <v>18</v>
      </c>
      <c r="B24" s="92" t="s">
        <v>27</v>
      </c>
      <c r="C24" s="93" t="s">
        <v>59</v>
      </c>
      <c r="D24" s="120" t="s">
        <v>1450</v>
      </c>
      <c r="E24" s="947" t="s">
        <v>242</v>
      </c>
    </row>
    <row r="25" spans="1:8" ht="24" customHeight="1" x14ac:dyDescent="0.25">
      <c r="A25" s="1638"/>
      <c r="B25" s="1644" t="s">
        <v>28</v>
      </c>
      <c r="C25" s="91" t="s">
        <v>60</v>
      </c>
      <c r="D25" s="119" t="s">
        <v>1449</v>
      </c>
      <c r="E25" s="1640" t="s">
        <v>2286</v>
      </c>
    </row>
    <row r="26" spans="1:8" ht="29.25" customHeight="1" x14ac:dyDescent="0.25">
      <c r="A26" s="1638"/>
      <c r="B26" s="1644"/>
      <c r="C26" s="91" t="s">
        <v>61</v>
      </c>
      <c r="D26" s="119" t="s">
        <v>1449</v>
      </c>
      <c r="E26" s="1640"/>
    </row>
    <row r="27" spans="1:8" ht="27" customHeight="1" x14ac:dyDescent="0.25">
      <c r="A27" s="1638"/>
      <c r="B27" s="1644" t="s">
        <v>29</v>
      </c>
      <c r="C27" s="91" t="s">
        <v>62</v>
      </c>
      <c r="D27" s="119" t="s">
        <v>1451</v>
      </c>
      <c r="E27" s="942" t="s">
        <v>280</v>
      </c>
      <c r="F27" s="96"/>
    </row>
    <row r="28" spans="1:8" ht="69" customHeight="1" x14ac:dyDescent="0.25">
      <c r="A28" s="1638"/>
      <c r="B28" s="1644"/>
      <c r="C28" s="91" t="s">
        <v>63</v>
      </c>
      <c r="D28" s="119" t="s">
        <v>1452</v>
      </c>
      <c r="E28" s="942" t="s">
        <v>236</v>
      </c>
      <c r="H28" s="97"/>
    </row>
    <row r="29" spans="1:8" ht="32.25" customHeight="1" x14ac:dyDescent="0.25">
      <c r="A29" s="1638"/>
      <c r="B29" s="1644" t="s">
        <v>30</v>
      </c>
      <c r="C29" s="91" t="s">
        <v>64</v>
      </c>
      <c r="D29" s="119" t="s">
        <v>1453</v>
      </c>
      <c r="E29" s="942" t="s">
        <v>306</v>
      </c>
    </row>
    <row r="30" spans="1:8" ht="30" customHeight="1" x14ac:dyDescent="0.25">
      <c r="A30" s="1638"/>
      <c r="B30" s="1644"/>
      <c r="C30" s="91" t="s">
        <v>65</v>
      </c>
      <c r="D30" s="119" t="s">
        <v>1454</v>
      </c>
      <c r="E30" s="942" t="s">
        <v>320</v>
      </c>
    </row>
    <row r="31" spans="1:8" ht="33" customHeight="1" x14ac:dyDescent="0.25">
      <c r="A31" s="1638"/>
      <c r="B31" s="1644"/>
      <c r="C31" s="91" t="s">
        <v>1434</v>
      </c>
      <c r="D31" s="119" t="s">
        <v>1455</v>
      </c>
      <c r="E31" s="942" t="s">
        <v>2372</v>
      </c>
    </row>
    <row r="32" spans="1:8" ht="24.75" customHeight="1" x14ac:dyDescent="0.25">
      <c r="A32" s="1638"/>
      <c r="B32" s="1644" t="s">
        <v>31</v>
      </c>
      <c r="C32" s="91" t="s">
        <v>67</v>
      </c>
      <c r="D32" s="119" t="s">
        <v>1449</v>
      </c>
      <c r="E32" s="942" t="s">
        <v>340</v>
      </c>
    </row>
    <row r="33" spans="1:5" ht="29.25" customHeight="1" x14ac:dyDescent="0.25">
      <c r="A33" s="1638"/>
      <c r="B33" s="1644"/>
      <c r="C33" s="91" t="s">
        <v>68</v>
      </c>
      <c r="D33" s="119" t="s">
        <v>1456</v>
      </c>
      <c r="E33" s="942" t="s">
        <v>355</v>
      </c>
    </row>
    <row r="34" spans="1:5" ht="56.25" customHeight="1" x14ac:dyDescent="0.25">
      <c r="A34" s="1638"/>
      <c r="B34" s="92" t="s">
        <v>32</v>
      </c>
      <c r="C34" s="91" t="s">
        <v>602</v>
      </c>
      <c r="D34" s="118" t="s">
        <v>1457</v>
      </c>
      <c r="E34" s="941" t="s">
        <v>369</v>
      </c>
    </row>
    <row r="35" spans="1:5" ht="47.25" customHeight="1" x14ac:dyDescent="0.25">
      <c r="A35" s="1638" t="s">
        <v>19</v>
      </c>
      <c r="B35" s="92" t="s">
        <v>33</v>
      </c>
      <c r="C35" s="91" t="s">
        <v>69</v>
      </c>
      <c r="D35" s="119" t="s">
        <v>1458</v>
      </c>
      <c r="E35" s="941" t="s">
        <v>280</v>
      </c>
    </row>
    <row r="36" spans="1:5" ht="40.5" customHeight="1" x14ac:dyDescent="0.25">
      <c r="A36" s="1638"/>
      <c r="B36" s="92" t="s">
        <v>34</v>
      </c>
      <c r="C36" s="93" t="s">
        <v>70</v>
      </c>
      <c r="D36" s="120" t="s">
        <v>1459</v>
      </c>
      <c r="E36" s="941" t="s">
        <v>2289</v>
      </c>
    </row>
    <row r="37" spans="1:5" ht="27" customHeight="1" x14ac:dyDescent="0.25">
      <c r="A37" s="1638" t="s">
        <v>20</v>
      </c>
      <c r="B37" s="1639" t="s">
        <v>35</v>
      </c>
      <c r="C37" s="87" t="s">
        <v>71</v>
      </c>
      <c r="D37" s="121" t="s">
        <v>1460</v>
      </c>
      <c r="E37" s="1641" t="s">
        <v>404</v>
      </c>
    </row>
    <row r="38" spans="1:5" ht="35.25" customHeight="1" x14ac:dyDescent="0.25">
      <c r="A38" s="1638"/>
      <c r="B38" s="1639"/>
      <c r="C38" s="87" t="s">
        <v>72</v>
      </c>
      <c r="D38" s="121" t="s">
        <v>1460</v>
      </c>
      <c r="E38" s="1642"/>
    </row>
    <row r="39" spans="1:5" ht="33.75" customHeight="1" x14ac:dyDescent="0.25">
      <c r="A39" s="1638"/>
      <c r="B39" s="1639"/>
      <c r="C39" s="87" t="s">
        <v>73</v>
      </c>
      <c r="D39" s="121" t="s">
        <v>1445</v>
      </c>
      <c r="E39" s="1641" t="s">
        <v>408</v>
      </c>
    </row>
    <row r="40" spans="1:5" ht="27" customHeight="1" x14ac:dyDescent="0.25">
      <c r="A40" s="1638"/>
      <c r="B40" s="1639"/>
      <c r="C40" s="87" t="s">
        <v>74</v>
      </c>
      <c r="D40" s="121" t="s">
        <v>1445</v>
      </c>
      <c r="E40" s="1642"/>
    </row>
    <row r="41" spans="1:5" ht="33" customHeight="1" x14ac:dyDescent="0.25">
      <c r="A41" s="1638"/>
      <c r="B41" s="1639" t="s">
        <v>36</v>
      </c>
      <c r="C41" s="87" t="s">
        <v>75</v>
      </c>
      <c r="D41" s="121" t="s">
        <v>1457</v>
      </c>
      <c r="E41" s="1641" t="s">
        <v>369</v>
      </c>
    </row>
    <row r="42" spans="1:5" ht="32.25" customHeight="1" x14ac:dyDescent="0.25">
      <c r="A42" s="1638"/>
      <c r="B42" s="1639"/>
      <c r="C42" s="87" t="s">
        <v>76</v>
      </c>
      <c r="D42" s="121" t="s">
        <v>1457</v>
      </c>
      <c r="E42" s="1642"/>
    </row>
    <row r="43" spans="1:5" ht="27" customHeight="1" x14ac:dyDescent="0.25">
      <c r="A43" s="1638"/>
      <c r="B43" s="1639"/>
      <c r="C43" s="87" t="s">
        <v>77</v>
      </c>
      <c r="D43" s="121" t="s">
        <v>1461</v>
      </c>
      <c r="E43" s="942" t="s">
        <v>2373</v>
      </c>
    </row>
    <row r="44" spans="1:5" ht="29.25" customHeight="1" x14ac:dyDescent="0.25">
      <c r="A44" s="1638"/>
      <c r="B44" s="872" t="s">
        <v>37</v>
      </c>
      <c r="C44" s="87" t="s">
        <v>78</v>
      </c>
      <c r="D44" s="121" t="s">
        <v>1460</v>
      </c>
      <c r="E44" s="942" t="s">
        <v>404</v>
      </c>
    </row>
    <row r="45" spans="1:5" ht="29.25" customHeight="1" thickBot="1" x14ac:dyDescent="0.3">
      <c r="A45" s="1643"/>
      <c r="B45" s="943" t="s">
        <v>38</v>
      </c>
      <c r="C45" s="944" t="s">
        <v>79</v>
      </c>
      <c r="D45" s="945" t="s">
        <v>1453</v>
      </c>
      <c r="E45" s="946" t="s">
        <v>306</v>
      </c>
    </row>
    <row r="46" spans="1:5" x14ac:dyDescent="0.25">
      <c r="E46" s="948"/>
    </row>
    <row r="51" ht="13.5" customHeight="1" x14ac:dyDescent="0.25"/>
    <row r="52" ht="19.5"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sheetData>
  <mergeCells count="29">
    <mergeCell ref="A24:A34"/>
    <mergeCell ref="E11:E12"/>
    <mergeCell ref="B13:B16"/>
    <mergeCell ref="E13:E16"/>
    <mergeCell ref="A1:E1"/>
    <mergeCell ref="E2:E3"/>
    <mergeCell ref="A4:A10"/>
    <mergeCell ref="B4:B9"/>
    <mergeCell ref="E4:E10"/>
    <mergeCell ref="A2:A3"/>
    <mergeCell ref="B2:B3"/>
    <mergeCell ref="C2:C3"/>
    <mergeCell ref="D2:D3"/>
    <mergeCell ref="A11:A23"/>
    <mergeCell ref="B11:B12"/>
    <mergeCell ref="E25:E26"/>
    <mergeCell ref="E37:E38"/>
    <mergeCell ref="E39:E40"/>
    <mergeCell ref="A35:A36"/>
    <mergeCell ref="A37:A45"/>
    <mergeCell ref="B37:B40"/>
    <mergeCell ref="B41:B43"/>
    <mergeCell ref="B25:B26"/>
    <mergeCell ref="B27:B28"/>
    <mergeCell ref="B29:B31"/>
    <mergeCell ref="B32:B33"/>
    <mergeCell ref="E41:E42"/>
    <mergeCell ref="B17:B22"/>
    <mergeCell ref="E17:E22"/>
  </mergeCells>
  <pageMargins left="0.70866141732283472" right="0.31496062992125984" top="0.74803149606299213" bottom="0.74803149606299213" header="0.31496062992125984" footer="0.31496062992125984"/>
  <pageSetup scale="2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CODIGOS FUT</vt:lpstr>
      <vt:lpstr>Eje I-Calidad de vida</vt:lpstr>
      <vt:lpstr>Eje II-Desarrollo Social</vt:lpstr>
      <vt:lpstr>Eje III-Revolución Productiva</vt:lpstr>
      <vt:lpstr>Eje IV-Sostenibilidad Ambiental</vt:lpstr>
      <vt:lpstr>Eje V-Seguridad Convivencia</vt:lpstr>
      <vt:lpstr>PPAI </vt:lpstr>
      <vt:lpstr>Resumen financiero PI</vt:lpstr>
      <vt:lpstr>Códigos FUT</vt:lpstr>
      <vt:lpstr>Consideraciones Formulación PI</vt:lpstr>
      <vt:lpstr>'Códigos FUT'!Área_de_impresión</vt:lpstr>
      <vt:lpstr>'PPAI '!Área_de_impresión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WILFRIDO</dc:creator>
  <cp:lastModifiedBy>Cristhian Villalobos</cp:lastModifiedBy>
  <cp:lastPrinted>2016-06-29T03:02:39Z</cp:lastPrinted>
  <dcterms:created xsi:type="dcterms:W3CDTF">2012-10-23T20:54:08Z</dcterms:created>
  <dcterms:modified xsi:type="dcterms:W3CDTF">2021-01-21T00:32:03Z</dcterms:modified>
</cp:coreProperties>
</file>